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FinanceAdmin/Man Acc/"/>
    </mc:Choice>
  </mc:AlternateContent>
  <xr:revisionPtr revIDLastSave="13" documentId="8_{C9D4716B-ACDD-4021-8B8E-4A35E2AD5BE7}" xr6:coauthVersionLast="47" xr6:coauthVersionMax="47" xr10:uidLastSave="{E310E7F0-2C0D-444E-ACDF-898E06A2F7FF}"/>
  <bookViews>
    <workbookView xWindow="-110" yWindow="-110" windowWidth="19420" windowHeight="10420" tabRatio="713" firstSheet="6" activeTab="2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4" r:id="rId7"/>
    <sheet name="Appendix 2c" sheetId="32" r:id="rId8"/>
    <sheet name="Appendix 2d" sheetId="29" r:id="rId9"/>
    <sheet name="Appendix 3" sheetId="17" r:id="rId10"/>
    <sheet name="Appendix 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Appendix3d" localSheetId="6">#REF!</definedName>
    <definedName name="Appendix3d">#REF!</definedName>
    <definedName name="budgetbookcc">'[3]Budget Book'!$D$1:$E$215</definedName>
    <definedName name="ccexert">[4]TB!$O$9:$Q$15</definedName>
    <definedName name="ccsegment">[4]TB!$AV$2:$AX$24</definedName>
    <definedName name="chart1cost">[4]TB!$BF$3:$BH$32</definedName>
    <definedName name="costcentre">[4]TB!$AA$2:$AK$466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0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0">#REF!</definedName>
    <definedName name="HeaderRange">#REF!</definedName>
    <definedName name="increase" localSheetId="6">'[5]App3c Analysis'!#REF!</definedName>
    <definedName name="increase">'[5]App3c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2a'!$B$1:$S$29</definedName>
    <definedName name="_xlnm.Print_Area" localSheetId="6">'Appendix 2b'!$D$1:$U$46</definedName>
    <definedName name="_xlnm.Print_Area" localSheetId="7">'Appendix 2c'!$B$1:$M$141</definedName>
    <definedName name="_xlnm.Print_Area" localSheetId="9">'Appendix 3'!$B$1:$G$29</definedName>
    <definedName name="_xlnm.Print_Area" localSheetId="10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0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0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0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0">#REF!</definedName>
    <definedName name="TopSection">#REF!</definedName>
    <definedName name="typedesc">[4]TB!$AZ$2:$BA$41</definedName>
    <definedName name="yhdy">[6]Sheet1!$A$1:$I$645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8" l="1"/>
  <c r="W71" i="8"/>
  <c r="B37" i="34" l="1"/>
  <c r="W36" i="34"/>
  <c r="B27" i="34"/>
  <c r="B22" i="34"/>
  <c r="B21" i="34"/>
  <c r="B20" i="34"/>
  <c r="B19" i="34"/>
  <c r="B18" i="34"/>
  <c r="B16" i="34"/>
  <c r="M25" i="32" l="1"/>
  <c r="K75" i="29" l="1"/>
  <c r="K78" i="29" s="1"/>
  <c r="K15" i="29"/>
  <c r="K42" i="29"/>
  <c r="K49" i="29" s="1"/>
  <c r="K72" i="29"/>
  <c r="K80" i="29" l="1"/>
  <c r="AF21" i="10" l="1"/>
  <c r="AF20" i="10"/>
  <c r="M73" i="10"/>
  <c r="L73" i="10"/>
  <c r="T73" i="9"/>
  <c r="O73" i="9"/>
  <c r="M73" i="9"/>
  <c r="L73" i="9"/>
  <c r="AS74" i="8"/>
  <c r="AR74" i="8"/>
  <c r="AP74" i="8"/>
  <c r="AO74" i="8"/>
  <c r="AL74" i="8"/>
  <c r="AD74" i="8"/>
  <c r="AC74" i="8"/>
  <c r="AA74" i="8"/>
  <c r="Z74" i="8"/>
  <c r="P74" i="8"/>
  <c r="M74" i="8"/>
  <c r="L74" i="8"/>
  <c r="AU74" i="8" l="1"/>
  <c r="T73" i="10"/>
  <c r="V73" i="10" s="1"/>
  <c r="P73" i="10"/>
  <c r="U73" i="9"/>
  <c r="Q73" i="9"/>
  <c r="V74" i="8"/>
  <c r="R74" i="8"/>
  <c r="AV74" i="8"/>
  <c r="X74" i="8"/>
  <c r="Z59" i="8" l="1"/>
  <c r="AC59" i="8"/>
  <c r="AL59" i="8"/>
  <c r="AO59" i="8"/>
  <c r="AR59" i="8"/>
  <c r="X59" i="8" l="1"/>
  <c r="AU59" i="8"/>
  <c r="AR65" i="8"/>
  <c r="AO65" i="8"/>
  <c r="AR64" i="8"/>
  <c r="AO64" i="8"/>
  <c r="AR63" i="8"/>
  <c r="AO63" i="8"/>
  <c r="AR62" i="8"/>
  <c r="AO62" i="8"/>
  <c r="AR61" i="8"/>
  <c r="AO61" i="8"/>
  <c r="AR60" i="8"/>
  <c r="AO60" i="8"/>
  <c r="AR51" i="8"/>
  <c r="AO51" i="8"/>
  <c r="AR50" i="8"/>
  <c r="AO50" i="8"/>
  <c r="AR43" i="8"/>
  <c r="AO43" i="8"/>
  <c r="AR42" i="8"/>
  <c r="AO42" i="8"/>
  <c r="AR37" i="8"/>
  <c r="AO37" i="8"/>
  <c r="AR36" i="8"/>
  <c r="AO36" i="8"/>
  <c r="AR31" i="8"/>
  <c r="AR30" i="8"/>
  <c r="AR29" i="8"/>
  <c r="AR28" i="8"/>
  <c r="AR27" i="8"/>
  <c r="AR26" i="8"/>
  <c r="AR25" i="8"/>
  <c r="AR24" i="8"/>
  <c r="AR23" i="8"/>
  <c r="AR22" i="8"/>
  <c r="AR21" i="8"/>
  <c r="AO31" i="8"/>
  <c r="AO30" i="8"/>
  <c r="AO29" i="8"/>
  <c r="AO28" i="8"/>
  <c r="AO27" i="8"/>
  <c r="AO26" i="8"/>
  <c r="AO25" i="8"/>
  <c r="AO24" i="8"/>
  <c r="AO23" i="8"/>
  <c r="AO22" i="8"/>
  <c r="AO21" i="8"/>
  <c r="AR20" i="8"/>
  <c r="AO20" i="8"/>
  <c r="AP71" i="8"/>
  <c r="AO71" i="8"/>
  <c r="AS71" i="8"/>
  <c r="AR71" i="8"/>
  <c r="AC65" i="8"/>
  <c r="Z65" i="8"/>
  <c r="AC64" i="8"/>
  <c r="Z64" i="8"/>
  <c r="AC63" i="8"/>
  <c r="Z63" i="8"/>
  <c r="AC62" i="8"/>
  <c r="Z62" i="8"/>
  <c r="AC61" i="8"/>
  <c r="Z61" i="8"/>
  <c r="AC60" i="8"/>
  <c r="Z60" i="8"/>
  <c r="AC51" i="8"/>
  <c r="Z51" i="8"/>
  <c r="AC50" i="8"/>
  <c r="Z50" i="8"/>
  <c r="AC43" i="8"/>
  <c r="Z43" i="8"/>
  <c r="AC42" i="8"/>
  <c r="Z42" i="8"/>
  <c r="AC37" i="8"/>
  <c r="Z37" i="8"/>
  <c r="AC36" i="8"/>
  <c r="Z36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AC20" i="8"/>
  <c r="Z20" i="8"/>
  <c r="AL65" i="8"/>
  <c r="AL64" i="8"/>
  <c r="AL63" i="8"/>
  <c r="AL60" i="8"/>
  <c r="AL51" i="8"/>
  <c r="AL50" i="8"/>
  <c r="AL42" i="8"/>
  <c r="AL37" i="8"/>
  <c r="AL36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43" i="8"/>
  <c r="AL62" i="8"/>
  <c r="AL61" i="8"/>
  <c r="W33" i="8"/>
  <c r="W39" i="8"/>
  <c r="W45" i="8"/>
  <c r="W53" i="8"/>
  <c r="W67" i="8"/>
  <c r="Y67" i="8"/>
  <c r="AD61" i="8"/>
  <c r="AD51" i="8"/>
  <c r="AD50" i="8"/>
  <c r="AP43" i="8"/>
  <c r="AD37" i="8"/>
  <c r="AD30" i="8"/>
  <c r="AD28" i="8"/>
  <c r="AD27" i="8"/>
  <c r="AD25" i="8"/>
  <c r="AD24" i="8"/>
  <c r="AP22" i="8"/>
  <c r="AD67" i="10"/>
  <c r="AC67" i="10"/>
  <c r="AB67" i="10"/>
  <c r="AA67" i="10"/>
  <c r="Z67" i="10"/>
  <c r="Y67" i="10"/>
  <c r="W67" i="10"/>
  <c r="V65" i="10"/>
  <c r="V64" i="10"/>
  <c r="V63" i="10"/>
  <c r="V61" i="10"/>
  <c r="V60" i="10"/>
  <c r="AD53" i="10"/>
  <c r="AC53" i="10"/>
  <c r="AB53" i="10"/>
  <c r="AA53" i="10"/>
  <c r="Z53" i="10"/>
  <c r="Y53" i="10"/>
  <c r="V51" i="10"/>
  <c r="V50" i="10"/>
  <c r="AD45" i="10"/>
  <c r="AC45" i="10"/>
  <c r="AB45" i="10"/>
  <c r="AA45" i="10"/>
  <c r="Z45" i="10"/>
  <c r="Y45" i="10"/>
  <c r="AD39" i="10"/>
  <c r="AC39" i="10"/>
  <c r="AB39" i="10"/>
  <c r="AA39" i="10"/>
  <c r="Z39" i="10"/>
  <c r="Y39" i="10"/>
  <c r="V37" i="10"/>
  <c r="AD33" i="10"/>
  <c r="AC33" i="10"/>
  <c r="AB33" i="10"/>
  <c r="AA33" i="10"/>
  <c r="Z33" i="10"/>
  <c r="Y33" i="10"/>
  <c r="V31" i="10"/>
  <c r="V30" i="10"/>
  <c r="V29" i="10"/>
  <c r="V28" i="10"/>
  <c r="V24" i="10"/>
  <c r="V23" i="10"/>
  <c r="V22" i="10"/>
  <c r="V21" i="10"/>
  <c r="AC67" i="9"/>
  <c r="AB67" i="9"/>
  <c r="AA67" i="9"/>
  <c r="Z67" i="9"/>
  <c r="Y67" i="9"/>
  <c r="X67" i="9"/>
  <c r="V67" i="9"/>
  <c r="AC53" i="9"/>
  <c r="AB53" i="9"/>
  <c r="AA53" i="9"/>
  <c r="Z53" i="9"/>
  <c r="Y53" i="9"/>
  <c r="X53" i="9"/>
  <c r="AC45" i="9"/>
  <c r="AB45" i="9"/>
  <c r="AA45" i="9"/>
  <c r="Z45" i="9"/>
  <c r="Y45" i="9"/>
  <c r="X45" i="9"/>
  <c r="AC39" i="9"/>
  <c r="AB39" i="9"/>
  <c r="AA39" i="9"/>
  <c r="Z39" i="9"/>
  <c r="Y39" i="9"/>
  <c r="X39" i="9"/>
  <c r="AC33" i="9"/>
  <c r="AB33" i="9"/>
  <c r="AA33" i="9"/>
  <c r="Z33" i="9"/>
  <c r="Y33" i="9"/>
  <c r="X33" i="9"/>
  <c r="AK67" i="8"/>
  <c r="AJ67" i="8"/>
  <c r="AI67" i="8"/>
  <c r="AH67" i="8"/>
  <c r="AG67" i="8"/>
  <c r="AF67" i="8"/>
  <c r="AK53" i="8"/>
  <c r="AJ53" i="8"/>
  <c r="AI53" i="8"/>
  <c r="AH53" i="8"/>
  <c r="AG53" i="8"/>
  <c r="AF53" i="8"/>
  <c r="AK45" i="8"/>
  <c r="AJ45" i="8"/>
  <c r="AI45" i="8"/>
  <c r="AH45" i="8"/>
  <c r="AG45" i="8"/>
  <c r="AF45" i="8"/>
  <c r="AK39" i="8"/>
  <c r="AJ39" i="8"/>
  <c r="AI39" i="8"/>
  <c r="AH39" i="8"/>
  <c r="AG39" i="8"/>
  <c r="AF39" i="8"/>
  <c r="AK33" i="8"/>
  <c r="AJ33" i="8"/>
  <c r="AI33" i="8"/>
  <c r="AH33" i="8"/>
  <c r="AG33" i="8"/>
  <c r="AF33" i="8"/>
  <c r="AF21" i="9" l="1"/>
  <c r="AF20" i="9"/>
  <c r="AD63" i="8"/>
  <c r="AD64" i="8"/>
  <c r="AP30" i="8"/>
  <c r="AD43" i="8"/>
  <c r="AP64" i="8"/>
  <c r="AP60" i="8"/>
  <c r="AD59" i="8"/>
  <c r="AP59" i="8"/>
  <c r="X65" i="8"/>
  <c r="X51" i="8"/>
  <c r="Z45" i="8"/>
  <c r="X63" i="8"/>
  <c r="X30" i="8"/>
  <c r="X24" i="8"/>
  <c r="X29" i="8"/>
  <c r="X43" i="8"/>
  <c r="AU37" i="8"/>
  <c r="AD22" i="8"/>
  <c r="X20" i="8"/>
  <c r="AR45" i="8"/>
  <c r="AU36" i="8"/>
  <c r="Y47" i="10"/>
  <c r="Y55" i="10" s="1"/>
  <c r="Y69" i="10" s="1"/>
  <c r="X47" i="9"/>
  <c r="X55" i="9" s="1"/>
  <c r="X69" i="9" s="1"/>
  <c r="Z53" i="8"/>
  <c r="AU51" i="8"/>
  <c r="X50" i="8"/>
  <c r="AP37" i="8"/>
  <c r="Z39" i="8"/>
  <c r="AP25" i="8"/>
  <c r="AU29" i="8"/>
  <c r="AU64" i="8"/>
  <c r="W47" i="8"/>
  <c r="W55" i="8" s="1"/>
  <c r="W69" i="8" s="1"/>
  <c r="AP61" i="8"/>
  <c r="AA21" i="8"/>
  <c r="AD60" i="8"/>
  <c r="AU60" i="8"/>
  <c r="X60" i="8"/>
  <c r="Z67" i="8"/>
  <c r="AU43" i="8"/>
  <c r="AD26" i="8"/>
  <c r="AP26" i="8"/>
  <c r="AA27" i="8"/>
  <c r="AA47" i="10"/>
  <c r="AA55" i="10" s="1"/>
  <c r="AA69" i="10" s="1"/>
  <c r="X37" i="8"/>
  <c r="AR53" i="8"/>
  <c r="AF47" i="8"/>
  <c r="AF55" i="8" s="1"/>
  <c r="AF69" i="8" s="1"/>
  <c r="X21" i="8"/>
  <c r="Z47" i="9"/>
  <c r="Z55" i="9" s="1"/>
  <c r="Z69" i="9" s="1"/>
  <c r="AB47" i="9"/>
  <c r="AB55" i="9" s="1"/>
  <c r="AB69" i="9" s="1"/>
  <c r="AP24" i="8"/>
  <c r="AP28" i="8"/>
  <c r="X62" i="8"/>
  <c r="AP51" i="8"/>
  <c r="V26" i="10"/>
  <c r="Z47" i="10"/>
  <c r="Z55" i="10" s="1"/>
  <c r="Z69" i="10" s="1"/>
  <c r="AD47" i="10"/>
  <c r="AD55" i="10" s="1"/>
  <c r="AD69" i="10" s="1"/>
  <c r="Y47" i="9"/>
  <c r="Y55" i="9" s="1"/>
  <c r="Y69" i="9" s="1"/>
  <c r="AA24" i="8"/>
  <c r="AA31" i="8"/>
  <c r="AU20" i="8"/>
  <c r="AO45" i="8"/>
  <c r="AJ47" i="8"/>
  <c r="AJ55" i="8" s="1"/>
  <c r="AJ69" i="8" s="1"/>
  <c r="X26" i="8"/>
  <c r="AK47" i="8"/>
  <c r="AK55" i="8" s="1"/>
  <c r="AK69" i="8" s="1"/>
  <c r="X31" i="8"/>
  <c r="AU31" i="8"/>
  <c r="AC45" i="8"/>
  <c r="AU25" i="8"/>
  <c r="AC53" i="8"/>
  <c r="X23" i="8"/>
  <c r="AU27" i="8"/>
  <c r="AO39" i="8"/>
  <c r="AO53" i="8"/>
  <c r="AO67" i="8"/>
  <c r="X22" i="8"/>
  <c r="AR39" i="8"/>
  <c r="AR67" i="8"/>
  <c r="AD42" i="8"/>
  <c r="AP42" i="8"/>
  <c r="AP45" i="8" s="1"/>
  <c r="AD23" i="8"/>
  <c r="AP23" i="8"/>
  <c r="AD65" i="8"/>
  <c r="AP65" i="8"/>
  <c r="AD29" i="8"/>
  <c r="AP29" i="8"/>
  <c r="AU50" i="8"/>
  <c r="X36" i="8"/>
  <c r="AD20" i="8"/>
  <c r="AP20" i="8"/>
  <c r="AD31" i="8"/>
  <c r="AP31" i="8"/>
  <c r="AC47" i="10"/>
  <c r="AC55" i="10" s="1"/>
  <c r="AC69" i="10" s="1"/>
  <c r="AU28" i="8"/>
  <c r="AU22" i="8"/>
  <c r="AU61" i="8"/>
  <c r="AC33" i="8"/>
  <c r="AR33" i="8"/>
  <c r="AC47" i="9"/>
  <c r="AC55" i="9" s="1"/>
  <c r="AC69" i="9" s="1"/>
  <c r="AI47" i="8"/>
  <c r="AI55" i="8" s="1"/>
  <c r="AI69" i="8" s="1"/>
  <c r="AG47" i="8"/>
  <c r="AG55" i="8" s="1"/>
  <c r="AG69" i="8" s="1"/>
  <c r="X25" i="8"/>
  <c r="Z33" i="8"/>
  <c r="AC39" i="8"/>
  <c r="AC67" i="8"/>
  <c r="AO33" i="8"/>
  <c r="AU24" i="8"/>
  <c r="AU30" i="8"/>
  <c r="AU62" i="8"/>
  <c r="AU65" i="8"/>
  <c r="X64" i="8"/>
  <c r="AH47" i="8"/>
  <c r="AH55" i="8" s="1"/>
  <c r="AH69" i="8" s="1"/>
  <c r="V43" i="10"/>
  <c r="AP50" i="8"/>
  <c r="AP63" i="8"/>
  <c r="AP27" i="8"/>
  <c r="X28" i="8"/>
  <c r="AU63" i="8"/>
  <c r="AU26" i="8"/>
  <c r="AU21" i="8"/>
  <c r="AA47" i="9"/>
  <c r="AA55" i="9" s="1"/>
  <c r="AA69" i="9" s="1"/>
  <c r="AB47" i="10"/>
  <c r="AB55" i="10" s="1"/>
  <c r="AB69" i="10" s="1"/>
  <c r="X27" i="8"/>
  <c r="AD53" i="8"/>
  <c r="V53" i="10"/>
  <c r="V59" i="10"/>
  <c r="V25" i="10"/>
  <c r="V42" i="10"/>
  <c r="V20" i="10"/>
  <c r="V36" i="10"/>
  <c r="V39" i="10" s="1"/>
  <c r="AU23" i="8"/>
  <c r="AU42" i="8"/>
  <c r="AA51" i="8" l="1"/>
  <c r="AA28" i="8"/>
  <c r="AA22" i="8"/>
  <c r="AA65" i="8"/>
  <c r="AD45" i="8"/>
  <c r="AA37" i="8"/>
  <c r="AS31" i="8"/>
  <c r="AV31" i="8" s="1"/>
  <c r="AS27" i="8"/>
  <c r="AV27" i="8" s="1"/>
  <c r="AA60" i="8"/>
  <c r="AS59" i="8"/>
  <c r="AV59" i="8" s="1"/>
  <c r="AA59" i="8"/>
  <c r="X42" i="8"/>
  <c r="X45" i="8" s="1"/>
  <c r="AR47" i="8"/>
  <c r="AR55" i="8" s="1"/>
  <c r="AR69" i="8" s="1"/>
  <c r="Z47" i="8"/>
  <c r="Z55" i="8" s="1"/>
  <c r="Z69" i="8" s="1"/>
  <c r="AP53" i="8"/>
  <c r="AS24" i="8"/>
  <c r="AV24" i="8" s="1"/>
  <c r="X53" i="8"/>
  <c r="AS21" i="8"/>
  <c r="AA42" i="8"/>
  <c r="AS42" i="8"/>
  <c r="AV42" i="8" s="1"/>
  <c r="AC47" i="8"/>
  <c r="AC55" i="8" s="1"/>
  <c r="AC69" i="8" s="1"/>
  <c r="AO47" i="8"/>
  <c r="AO55" i="8" s="1"/>
  <c r="AO69" i="8" s="1"/>
  <c r="X39" i="8"/>
  <c r="V27" i="10"/>
  <c r="V33" i="10" s="1"/>
  <c r="AS65" i="8"/>
  <c r="AV65" i="8" s="1"/>
  <c r="AA23" i="8"/>
  <c r="AS23" i="8"/>
  <c r="AV23" i="8" s="1"/>
  <c r="AS30" i="8"/>
  <c r="AV30" i="8" s="1"/>
  <c r="AA30" i="8"/>
  <c r="AS60" i="8"/>
  <c r="AV60" i="8" s="1"/>
  <c r="AD36" i="8"/>
  <c r="AD39" i="8" s="1"/>
  <c r="AP36" i="8"/>
  <c r="AA26" i="8"/>
  <c r="AS26" i="8"/>
  <c r="AV26" i="8" s="1"/>
  <c r="AA63" i="8"/>
  <c r="AS63" i="8"/>
  <c r="AV63" i="8" s="1"/>
  <c r="V45" i="10"/>
  <c r="AA64" i="8"/>
  <c r="AS64" i="8"/>
  <c r="AV64" i="8" s="1"/>
  <c r="AA29" i="8"/>
  <c r="AS29" i="8"/>
  <c r="AV29" i="8" s="1"/>
  <c r="AD21" i="8"/>
  <c r="AD33" i="8" s="1"/>
  <c r="AP21" i="8"/>
  <c r="AP33" i="8" s="1"/>
  <c r="AA25" i="8"/>
  <c r="AS25" i="8"/>
  <c r="AV25" i="8" s="1"/>
  <c r="AA36" i="8"/>
  <c r="AS36" i="8"/>
  <c r="AA20" i="8"/>
  <c r="AS20" i="8"/>
  <c r="X61" i="8"/>
  <c r="X67" i="8" s="1"/>
  <c r="X33" i="8"/>
  <c r="AS51" i="8" l="1"/>
  <c r="AV51" i="8" s="1"/>
  <c r="AS43" i="8"/>
  <c r="AV43" i="8" s="1"/>
  <c r="AA43" i="8"/>
  <c r="AS28" i="8"/>
  <c r="AV28" i="8" s="1"/>
  <c r="AS22" i="8"/>
  <c r="AV22" i="8" s="1"/>
  <c r="AS37" i="8"/>
  <c r="AV37" i="8" s="1"/>
  <c r="AV21" i="8"/>
  <c r="X47" i="8"/>
  <c r="X55" i="8" s="1"/>
  <c r="X69" i="8" s="1"/>
  <c r="AA45" i="8"/>
  <c r="AA39" i="8"/>
  <c r="V62" i="10"/>
  <c r="V67" i="10" s="1"/>
  <c r="V47" i="10"/>
  <c r="V55" i="10" s="1"/>
  <c r="AA33" i="8"/>
  <c r="AP39" i="8"/>
  <c r="AP47" i="8" s="1"/>
  <c r="AP55" i="8" s="1"/>
  <c r="AV36" i="8"/>
  <c r="AA50" i="8"/>
  <c r="AA53" i="8" s="1"/>
  <c r="AS50" i="8"/>
  <c r="AD47" i="8"/>
  <c r="AD55" i="8" s="1"/>
  <c r="AA61" i="8"/>
  <c r="AS61" i="8"/>
  <c r="AV20" i="8"/>
  <c r="AS33" i="8" l="1"/>
  <c r="AS45" i="8"/>
  <c r="AS39" i="8"/>
  <c r="V69" i="10"/>
  <c r="AA47" i="8"/>
  <c r="AA55" i="8" s="1"/>
  <c r="AD62" i="8"/>
  <c r="AD67" i="8" s="1"/>
  <c r="AD69" i="8" s="1"/>
  <c r="AP62" i="8"/>
  <c r="AV61" i="8"/>
  <c r="AS53" i="8"/>
  <c r="AV50" i="8"/>
  <c r="AS47" i="8" l="1"/>
  <c r="AS55" i="8"/>
  <c r="AP67" i="8"/>
  <c r="AP69" i="8" s="1"/>
  <c r="AS62" i="8" l="1"/>
  <c r="AS67" i="8" s="1"/>
  <c r="AS69" i="8" s="1"/>
  <c r="AA62" i="8"/>
  <c r="AA67" i="8" s="1"/>
  <c r="AA69" i="8" s="1"/>
  <c r="AV62" i="8" l="1"/>
  <c r="U71" i="8" l="1"/>
  <c r="V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Price, Anne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V27" authorId="2" shapeId="0" xr:uid="{00000000-0006-0000-0200-000001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adjusted for missing forecast from Ysir tbc</t>
        </r>
      </text>
    </comment>
    <comment ref="V43" authorId="2" shapeId="0" xr:uid="{00000000-0006-0000-0200-000002000000}">
      <text>
        <r>
          <rPr>
            <b/>
            <sz val="9"/>
            <color indexed="81"/>
            <rFont val="Tahoma"/>
            <family val="2"/>
          </rPr>
          <t>Price, Anne:</t>
        </r>
        <r>
          <rPr>
            <sz val="9"/>
            <color indexed="81"/>
            <rFont val="Tahoma"/>
            <family val="2"/>
          </rPr>
          <t xml:space="preserve">
Seconded Officers set to Zero on Forecast £1.1m in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  <author>tc={3004B6CD-04A7-46FF-A9B9-62925C241801}</author>
    <author>tc={D3B5ACFC-9E7B-4B0E-AEED-980349B62B17}</author>
    <author>tc={5A95EA4D-D077-4167-9313-9A178295A43D}</author>
    <author>tc={ACBB5ED3-B969-4695-8C2A-1E56DB623CB8}</author>
    <author>tc={273CA567-6F5C-4F13-A0C2-8D5338A30FFC}</author>
    <author>tc={95E1AAD3-1EC3-489E-92BE-F272F5CC2A2D}</author>
    <author>tc={A436865E-FC81-4FE9-95BB-DA41069F1D15}</author>
    <author>tc={8A97CC79-5577-4AAE-B0C3-46FA550F63F2}</author>
    <author>tc={F942C202-93AB-409B-BF94-9F6D1DAD6D3D}</author>
    <author>tc={6F2DFD34-6714-4DB3-94D1-2BCCBAB3450F}</author>
    <author>tc={F7059472-DC49-4D0C-B9DE-3B61C000A41A}</author>
    <author>tc={DCD331D2-5CA3-4634-9D96-BB0ED180F954}</author>
    <author>tc={4FFA86BF-3CD5-482D-8DE2-81FE889D076D}</author>
    <author>tc={F7DEB0E0-C1EB-48CC-A199-1098A9B1C568}</author>
    <author>tc={F1FD0BFE-2611-4389-B84C-A8CD759C3197}</author>
    <author>tc={C22CD4BA-DEA2-4BD4-8EB8-DBE904476B23}</author>
    <author>tc={824784BF-D58D-47F4-8FB6-555A5627F49C}</author>
    <author>tc={BD9F0A92-8DF9-4789-96AB-B7DA8DE379F8}</author>
    <author>tc={A1839D11-3349-46F1-95E9-AA716DD7CF41}</author>
    <author>tc={E86DA34D-3488-43F2-85C2-C50A9D4B2669}</author>
    <author>tc={C46117DA-4531-4167-A3A5-5E45EFD2AD42}</author>
    <author>tc={12ED95A9-2DAE-4B3E-BE5E-19E7C3371F08}</author>
    <author>tc={2E292638-8541-4331-8C57-CCC7E25E1C95}</author>
    <author>tc={46E9B85D-69C6-4AE8-9877-BD3BA6F39C1B}</author>
    <author>tc={A1B46613-F515-4F7B-B456-00D5D1C53E41}</author>
    <author>tc={351DB57E-35A8-4550-85D8-9C5129F4388A}</author>
    <author>tc={47A095CD-9E9B-4B45-B6FB-F29FA0D8D233}</author>
    <author>tc={E8C890EE-1257-4B80-B058-6D12330FBBAC}</author>
    <author>tc={9D38CB41-2CDF-4203-9122-159888C6CBCA}</author>
    <author>tc={2022C4EA-3F60-4C21-83B0-F37FB9C960AF}</author>
    <author>tc={0A940CD5-DB0A-42CF-844B-E5EF775FBF84}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6" authorId="3" shapeId="0" xr:uid="{3004B6CD-04A7-46FF-A9B9-62925C24180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7" authorId="4" shapeId="0" xr:uid="{D3B5ACFC-9E7B-4B0E-AEED-980349B62B1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8" authorId="5" shapeId="0" xr:uid="{5A95EA4D-D077-4167-9313-9A178295A4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9" authorId="6" shapeId="0" xr:uid="{ACBB5ED3-B969-4695-8C2A-1E56DB62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0" authorId="7" shapeId="0" xr:uid="{273CA567-6F5C-4F13-A0C2-8D5338A30FF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1" authorId="8" shapeId="0" xr:uid="{95E1AAD3-1EC3-489E-92BE-F272F5CC2A2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2" authorId="9" shapeId="0" xr:uid="{A436865E-FC81-4FE9-95BB-DA41069F1D1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3" authorId="10" shapeId="0" xr:uid="{8A97CC79-5577-4AAE-B0C3-46FA550F63F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4" authorId="11" shapeId="0" xr:uid="{F942C202-93AB-409B-BF94-9F6D1DAD6D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5" authorId="12" shapeId="0" xr:uid="{6F2DFD34-6714-4DB3-94D1-2BCCBAB3450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6" authorId="13" shapeId="0" xr:uid="{F7059472-DC49-4D0C-B9DE-3B61C000A41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7" authorId="14" shapeId="0" xr:uid="{DCD331D2-5CA3-4634-9D96-BB0ED180F95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8" authorId="15" shapeId="0" xr:uid="{4FFA86BF-3CD5-482D-8DE2-81FE889D076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9" authorId="16" shapeId="0" xr:uid="{F7DEB0E0-C1EB-48CC-A199-1098A9B1C56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0" authorId="17" shapeId="0" xr:uid="{F1FD0BFE-2611-4389-B84C-A8CD759C319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1" authorId="18" shapeId="0" xr:uid="{C22CD4BA-DEA2-4BD4-8EB8-DBE904476B2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2" authorId="19" shapeId="0" xr:uid="{824784BF-D58D-47F4-8FB6-555A5627F49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3" authorId="20" shapeId="0" xr:uid="{BD9F0A92-8DF9-4789-96AB-B7DA8DE379F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4" authorId="21" shapeId="0" xr:uid="{A1839D11-3349-46F1-95E9-AA716DD7C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5" authorId="22" shapeId="0" xr:uid="{E86DA34D-3488-43F2-85C2-C50A9D4B2669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6" authorId="23" shapeId="0" xr:uid="{C46117DA-4531-4167-A3A5-5E45EFD2AD4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7" authorId="24" shapeId="0" xr:uid="{12ED95A9-2DAE-4B3E-BE5E-19E7C3371F0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8" authorId="25" shapeId="0" xr:uid="{2E292638-8541-4331-8C57-CCC7E25E1C9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9" authorId="26" shapeId="0" xr:uid="{46E9B85D-69C6-4AE8-9877-BD3BA6F39C1B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0" authorId="27" shapeId="0" xr:uid="{A1B46613-F515-4F7B-B456-00D5D1C53E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1" authorId="28" shapeId="0" xr:uid="{351DB57E-35A8-4550-85D8-9C5129F4388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2" authorId="29" shapeId="0" xr:uid="{47A095CD-9E9B-4B45-B6FB-F29FA0D8D23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3" authorId="30" shapeId="0" xr:uid="{E8C890EE-1257-4B80-B058-6D12330FBBA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4" authorId="31" shapeId="0" xr:uid="{9D38CB41-2CDF-4203-9122-159888C6CBC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5" authorId="32" shapeId="0" xr:uid="{2022C4EA-3F60-4C21-83B0-F37FB9C960A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6" authorId="33" shapeId="0" xr:uid="{0A940CD5-DB0A-42CF-844B-E5EF775FBF8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tc={9C0D2410-3579-463C-B0D4-26DA6B5D8401}</author>
    <author>tc={B497D19C-B6CC-4A8D-93A3-0016E26E542C}</author>
    <author>Morris Zoe</author>
    <author>tc={1D345D53-F877-4907-A8B6-BFE9F7236132}</author>
    <author>tc={29216500-ABD6-4FB6-A68A-EBF7653230B2}</author>
    <author>tc={99179481-379E-47BC-B5D5-31E81F8689C5}</author>
    <author>tc={001E2C1A-A8ED-40F8-ABBC-E0ED9AA218A6}</author>
    <author>tc={53D5A1F5-F6DC-451A-8A41-A6CA4780A78E}</author>
    <author>tc={10494324-6A0E-4656-B327-927F53D80963}</author>
    <author>tc={18BB98BD-2456-413D-AE66-5A0C51BD99FC}</author>
  </authors>
  <commentList>
    <comment ref="C18" authorId="0" shapeId="0" xr:uid="{9C0D2410-3579-463C-B0D4-26DA6B5D8401}">
      <text>
        <t>[Threaded comment]
Your version of Excel allows you to read this threaded comment; however, any edits to it will get removed if the file is opened in a newer version of Excel. Learn more: https://go.microsoft.com/fwlink/?linkid=870924
Comment:
    De-commisioning and decant included</t>
      </text>
    </comment>
    <comment ref="C23" authorId="1" shapeId="0" xr:uid="{B497D19C-B6CC-4A8D-93A3-0016E26E54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CAP00074</t>
      </text>
    </comment>
    <comment ref="J31" authorId="2" shapeId="0" xr:uid="{C385A560-47BB-467F-90CC-16794A627D9A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chargers £227k
ground and electrical work £125k
</t>
        </r>
      </text>
    </comment>
    <comment ref="C64" authorId="3" shapeId="0" xr:uid="{1D345D53-F877-4907-A8B6-BFE9F7236132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and Bryn</t>
      </text>
    </comment>
    <comment ref="C65" authorId="4" shapeId="0" xr:uid="{29216500-ABD6-4FB6-A68A-EBF7653230B2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6" authorId="5" shapeId="0" xr:uid="{99179481-379E-47BC-B5D5-31E81F8689C5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  <comment ref="C67" authorId="6" shapeId="0" xr:uid="{001E2C1A-A8ED-40F8-ABBC-E0ED9AA2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8" authorId="7" shapeId="0" xr:uid="{53D5A1F5-F6DC-451A-8A41-A6CA4780A78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</t>
      </text>
    </comment>
    <comment ref="C69" authorId="8" shapeId="0" xr:uid="{10494324-6A0E-4656-B327-927F53D80963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
Reply:
    Bryn Glennie</t>
      </text>
    </comment>
    <comment ref="C70" authorId="9" shapeId="0" xr:uid="{18BB98BD-2456-413D-AE66-5A0C51BD99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</t>
      </text>
    </comment>
  </commentList>
</comments>
</file>

<file path=xl/sharedStrings.xml><?xml version="1.0" encoding="utf-8"?>
<sst xmlns="http://schemas.openxmlformats.org/spreadsheetml/2006/main" count="1061" uniqueCount="487">
  <si>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</si>
  <si>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</si>
  <si>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</si>
  <si>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</si>
  <si>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</si>
  <si>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</si>
  <si>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</si>
  <si>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</si>
  <si>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</si>
  <si>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</si>
  <si>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</si>
  <si>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</si>
  <si>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</si>
  <si>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</si>
  <si>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</si>
  <si>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</si>
  <si>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</si>
  <si>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</si>
  <si>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</si>
  <si>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</si>
  <si>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</si>
  <si>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</si>
  <si>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</si>
  <si>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</si>
  <si>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</si>
  <si>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</si>
  <si>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</si>
  <si>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</si>
  <si>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</si>
  <si>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</si>
  <si>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</si>
  <si>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</si>
  <si>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</si>
  <si>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</si>
  <si>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</si>
  <si>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</si>
  <si>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</si>
  <si>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</si>
  <si>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</si>
  <si>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</si>
  <si>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</si>
  <si>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</si>
  <si>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</si>
  <si>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</si>
  <si>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</si>
  <si>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</si>
  <si>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</si>
  <si>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</si>
  <si>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</si>
  <si>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</si>
  <si>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</si>
  <si>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</si>
  <si>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</si>
  <si>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</si>
  <si>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</si>
  <si>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</si>
  <si>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</si>
  <si>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</si>
  <si>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</si>
  <si>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</si>
  <si>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8th Dec 2023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</si>
  <si>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</si>
  <si>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</si>
  <si>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</si>
  <si>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</si>
  <si>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</si>
  <si>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</si>
  <si>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</si>
  <si>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</si>
  <si>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</si>
  <si>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</si>
  <si>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</si>
  <si>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</si>
  <si>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</si>
  <si>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</si>
  <si>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</si>
  <si>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</si>
  <si>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</si>
  <si>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</si>
  <si>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</si>
  <si>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</si>
  <si>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</si>
  <si>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</si>
  <si>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202309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</si>
  <si>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</si>
  <si>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</si>
  <si>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</si>
  <si>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</si>
  <si>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</si>
  <si>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</si>
  <si>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</si>
  <si>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</si>
  <si>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</si>
  <si>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</si>
  <si>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</si>
  <si>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PCC Actuls YTD</t>
  </si>
  <si>
    <t>PCC Actual Variance</t>
  </si>
  <si>
    <t>CC Actuals YTD</t>
  </si>
  <si>
    <t>CC Actual Variance</t>
  </si>
  <si>
    <t>EXPENDITURE</t>
  </si>
  <si>
    <t>summary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</si>
  <si>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10100;10103;10106;10116;10118;10125;10136;10139;10181;10184;10187;10190;10193;10196;10199;10202;10255;10258;10273;10314;10429;10178;10151;10160;10157;10154;10163;10127;10172;10109;10142;10169;10148;10124;10121;10145;10167;10304;10305;10419;10166;10117;10315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</si>
  <si>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</si>
  <si>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</si>
  <si>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</si>
  <si>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</si>
  <si>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</si>
  <si>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</si>
  <si>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</si>
  <si>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</si>
  <si>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</si>
  <si>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</si>
  <si>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</si>
  <si>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</si>
  <si>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</si>
  <si>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</si>
  <si>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</si>
  <si>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</si>
  <si>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</si>
  <si>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</si>
  <si>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</si>
  <si>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</si>
  <si>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</si>
  <si>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</si>
  <si>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</si>
  <si>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</si>
  <si>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</si>
  <si>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</si>
  <si>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</si>
  <si>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</si>
  <si>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</si>
  <si>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</si>
  <si>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</si>
  <si>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</si>
  <si>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</si>
  <si>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</si>
  <si>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</si>
  <si>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</si>
  <si>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</si>
  <si>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</si>
  <si>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</si>
  <si>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</si>
  <si>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</si>
  <si>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</si>
  <si>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</si>
  <si>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</si>
  <si>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</si>
  <si>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</si>
  <si>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</si>
  <si>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</si>
  <si>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</si>
  <si>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</si>
  <si>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</si>
  <si>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</si>
  <si>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</si>
  <si>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</si>
  <si>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</si>
  <si>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</si>
  <si>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</si>
  <si>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8th Dec 2023</t>
  </si>
  <si>
    <t>Adj for Seconded</t>
  </si>
  <si>
    <t>WHERE deptdiv P1</t>
  </si>
  <si>
    <t>Appendix 1c - PCC Income &amp; Expenditure Report as at 8th Dec 2023</t>
  </si>
  <si>
    <t>10100;10103;10106;10116;10118;10125;10136;10139;10181;10184;10187;10190;10193;10196;10199;10202;10255;10258;10273;10314;10429;10178;10151;10160;10157;10154;10163;10127;10172;10109;10142;10169;10148;10124;10121;10145;10167;10304;10305;10419;10166;10117;1031</t>
  </si>
  <si>
    <t>Underspend due to COVID</t>
  </si>
  <si>
    <t>10360;10450;11258;11264;11267;11360-11381;11409-11425;11438-11466;11468-11498;11501;11502:11504; 11510-11578;11605-11699;11709-11725;11742-11777;11800-11818;1169</t>
  </si>
  <si>
    <t>Appendix 2a – Cash and Investments</t>
  </si>
  <si>
    <t>Current Investments (Including Money Market Fund investments and Instant Access) as advised at the 31st December 2023: £31.5m.</t>
  </si>
  <si>
    <t>Total Cash Balance (Including all PCC Bank A/C’S) in the ledger as at the 31st December 2023</t>
  </si>
  <si>
    <t>£1.888m</t>
  </si>
  <si>
    <t>Debtors COT Appendix as at 29th Dec 2023</t>
  </si>
  <si>
    <t>Outstanding Debt Age Summary</t>
  </si>
  <si>
    <t>£ Invoice</t>
  </si>
  <si>
    <t># Invoices</t>
  </si>
  <si>
    <t>Debt Age</t>
  </si>
  <si>
    <t>2023-4</t>
  </si>
  <si>
    <t>2023-24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</si>
  <si>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</si>
  <si>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</si>
  <si>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</si>
  <si>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</si>
  <si>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</si>
  <si>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</si>
  <si>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</si>
  <si>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</si>
  <si>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</si>
  <si>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</si>
  <si>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</si>
  <si>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</si>
  <si>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</si>
  <si>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</si>
  <si>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</si>
  <si>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</si>
  <si>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</si>
  <si>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</si>
  <si>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</si>
  <si>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</si>
  <si>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</si>
  <si>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</si>
  <si>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</si>
  <si>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</si>
  <si>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</si>
  <si>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</si>
  <si>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</si>
  <si>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</si>
  <si>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</si>
  <si>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</si>
  <si>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Period 1</t>
  </si>
  <si>
    <t>Period 2</t>
  </si>
  <si>
    <t>Period 3</t>
  </si>
  <si>
    <t>Due Date</t>
  </si>
  <si>
    <t>Days  Old</t>
  </si>
  <si>
    <t>Customer</t>
  </si>
  <si>
    <t>Description</t>
  </si>
  <si>
    <t>Comments</t>
  </si>
  <si>
    <t>Newport City Council</t>
  </si>
  <si>
    <t>Transfer to BW P14846</t>
  </si>
  <si>
    <t>Amount to be written off approval from Head of Finance  value  below  £500 limit pending FIRMS instructions</t>
  </si>
  <si>
    <t>Transfer to BW P15046</t>
  </si>
  <si>
    <t>Appendix 2c - Creditors at 30th June 2023</t>
  </si>
  <si>
    <t>Invoice Status Analysis</t>
  </si>
  <si>
    <t>Total Creditors Age Analysis (Including Items Not Due)</t>
  </si>
  <si>
    <t>Q1-23/24 (P3)</t>
  </si>
  <si>
    <t>Q2-23/24 (P6)</t>
  </si>
  <si>
    <t>Q3-23/24 (P9)</t>
  </si>
  <si>
    <t>Q4-23/24 (P12)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</si>
  <si>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</si>
  <si>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</si>
  <si>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</si>
  <si>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</si>
  <si>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</si>
  <si>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</si>
  <si>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</si>
  <si>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</si>
  <si>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</si>
  <si>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</si>
  <si>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</si>
  <si>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</si>
  <si>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</si>
  <si>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</si>
  <si>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</si>
  <si>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</si>
  <si>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G4S CARE &amp; JUSTICE SERVICES</t>
  </si>
  <si>
    <t>VOLVO CAR UK LIMITED</t>
  </si>
  <si>
    <t>VANTAGE POINT BUSINESS PARK</t>
  </si>
  <si>
    <t>AIRWAVE SOLUTIONS LTD</t>
  </si>
  <si>
    <t>UNIV WALES TRINITY SAINT DAVID</t>
  </si>
  <si>
    <t>Average days taken to pay</t>
  </si>
  <si>
    <t>Q1- 2023/24</t>
  </si>
  <si>
    <t>Q2- 2023/24</t>
  </si>
  <si>
    <t>Q3 P9- 2023/24</t>
  </si>
  <si>
    <t>Q4 P12- 2023/24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</si>
  <si>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</si>
  <si>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</si>
  <si>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</si>
  <si>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</si>
  <si>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</si>
  <si>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</si>
  <si>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</si>
  <si>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</si>
  <si>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</si>
  <si>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</si>
  <si>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</si>
  <si>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</si>
  <si>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</si>
  <si>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</si>
  <si>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</si>
  <si>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</si>
  <si>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</si>
  <si>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</si>
  <si>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</si>
  <si>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</si>
  <si>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</si>
  <si>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</si>
  <si>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</si>
  <si>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</si>
  <si>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</si>
  <si>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2023/24</t>
  </si>
  <si>
    <t>Purchase Order Uptake Q2 2023/24</t>
  </si>
  <si>
    <t>Purchase Order Uptake Q3 2023/24</t>
  </si>
  <si>
    <t>Purchase Order Uptake Q4 2023/24</t>
  </si>
  <si>
    <t>Police and Crime Commissioner for Gwent</t>
  </si>
  <si>
    <t>Appendix 2d - 2023/24 Capital Programme</t>
  </si>
  <si>
    <t>Budget to Spend Analysis as @ 31st December 2023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</si>
  <si>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</si>
  <si>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</si>
  <si>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</si>
  <si>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</si>
  <si>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</si>
  <si>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</si>
  <si>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</si>
  <si>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</si>
  <si>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</si>
  <si>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Forecast  Variance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</si>
  <si>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</si>
  <si>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</si>
  <si>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</si>
  <si>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</si>
  <si>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</si>
  <si>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</si>
  <si>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</si>
  <si>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</si>
  <si>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</si>
  <si>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</si>
  <si>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</si>
  <si>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</si>
  <si>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</si>
  <si>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</si>
  <si>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</si>
  <si>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</si>
  <si>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</si>
  <si>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</si>
  <si>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</si>
  <si>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</si>
  <si>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</si>
  <si>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CAP00076</t>
  </si>
  <si>
    <t>Agile Working</t>
  </si>
  <si>
    <t>CAP00080</t>
  </si>
  <si>
    <t>Maindee refurbishment</t>
  </si>
  <si>
    <t>CAP00081</t>
  </si>
  <si>
    <t>Property &amp; evidence store</t>
  </si>
  <si>
    <t>CAP00087</t>
  </si>
  <si>
    <t>Carbon Trust (LED lighting)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</si>
  <si>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</si>
  <si>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</si>
  <si>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</si>
  <si>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</si>
  <si>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</si>
  <si>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</si>
  <si>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Victims Hub &amp; Admin of Justice/Dilapidations Pontypool</t>
  </si>
  <si>
    <t>CAP00095</t>
  </si>
  <si>
    <t>Electric Vehicle Charging Points</t>
  </si>
  <si>
    <t>CAP00099</t>
  </si>
  <si>
    <t>Sustainability Project</t>
  </si>
  <si>
    <t>CAP00107</t>
  </si>
  <si>
    <t>Operational Safety Store</t>
  </si>
  <si>
    <t>CAP00114</t>
  </si>
  <si>
    <t>TSU Re-provision</t>
  </si>
  <si>
    <t>CAP00101</t>
  </si>
  <si>
    <t>Provisional OST training @ Mamhilad</t>
  </si>
  <si>
    <t>CAP00102</t>
  </si>
  <si>
    <t>Uniform stores at Pontypool</t>
  </si>
  <si>
    <t>CAP00100</t>
  </si>
  <si>
    <t>Site security</t>
  </si>
  <si>
    <t>CAP00110</t>
  </si>
  <si>
    <t xml:space="preserve">Remodelling/delaps @ Vantage Point </t>
  </si>
  <si>
    <t>CAP00112</t>
  </si>
  <si>
    <t>Feasibility for Newport/YM/Cwmbran PS</t>
  </si>
  <si>
    <t>CAP00098</t>
  </si>
  <si>
    <t>Blackwood Watercourse</t>
  </si>
  <si>
    <t>CAP00115</t>
  </si>
  <si>
    <t>Rebranding of signage</t>
  </si>
  <si>
    <t>CAP00116</t>
  </si>
  <si>
    <t>Links with SWP Control Room Project</t>
  </si>
  <si>
    <t xml:space="preserve">Estates Strategy - Police Hubs </t>
  </si>
  <si>
    <t>CAP00054</t>
  </si>
  <si>
    <t>Abergavenny Police Station new build</t>
  </si>
  <si>
    <t>CAP00060</t>
  </si>
  <si>
    <t>Gwent Police Operational Facility</t>
  </si>
  <si>
    <t>CAP00084</t>
  </si>
  <si>
    <t>Fleet Workshops relocation</t>
  </si>
  <si>
    <t>Estates - Total</t>
  </si>
  <si>
    <t>SRS Projects</t>
  </si>
  <si>
    <t>CAP00065</t>
  </si>
  <si>
    <t>Disaster Recovery Phase 2</t>
  </si>
  <si>
    <t>CAP00078</t>
  </si>
  <si>
    <t>New HQ - ICT SRS</t>
  </si>
  <si>
    <t>CAP00067</t>
  </si>
  <si>
    <t xml:space="preserve">CCTV - Gwent Police (Local Authority feed) </t>
  </si>
  <si>
    <t>CAP00070</t>
  </si>
  <si>
    <t xml:space="preserve">Server Replacement </t>
  </si>
  <si>
    <t>CAP00071</t>
  </si>
  <si>
    <t>Network Replacement</t>
  </si>
  <si>
    <t>CAP00072</t>
  </si>
  <si>
    <t>Data Hall/ HQ Decomissioning</t>
  </si>
  <si>
    <t>CAP00077</t>
  </si>
  <si>
    <t>SAN Replacement</t>
  </si>
  <si>
    <t>CAP00103</t>
  </si>
  <si>
    <t>DCS</t>
  </si>
  <si>
    <t>CAP00106</t>
  </si>
  <si>
    <t>Patient Management</t>
  </si>
  <si>
    <t>RDS00001</t>
  </si>
  <si>
    <t>FFF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</si>
  <si>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</si>
  <si>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</si>
  <si>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</si>
  <si>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</si>
  <si>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</si>
  <si>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</si>
  <si>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</si>
  <si>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</si>
  <si>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</si>
  <si>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</si>
  <si>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</si>
  <si>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CAP00109</t>
  </si>
  <si>
    <t>LEDS</t>
  </si>
  <si>
    <t>SAFE mobile App (linked to CR project)</t>
  </si>
  <si>
    <t>ICT - Total</t>
  </si>
  <si>
    <t>Other SIB Projects/Schemes</t>
  </si>
  <si>
    <t>Taser replacement</t>
  </si>
  <si>
    <t>CAP00111</t>
  </si>
  <si>
    <t>RPSO Vehicles/ANPR kit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</si>
  <si>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</si>
  <si>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</si>
  <si>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</si>
  <si>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</si>
  <si>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</si>
  <si>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</si>
  <si>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</si>
  <si>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</si>
  <si>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</si>
  <si>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</si>
  <si>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</si>
  <si>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</si>
  <si>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</si>
  <si>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</si>
  <si>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Appendix 3 - Usable Reserves Schedule as at 31st December 2023</t>
  </si>
  <si>
    <t>Op Balance</t>
  </si>
  <si>
    <t>Tfrs In</t>
  </si>
  <si>
    <t>Tfrs Out</t>
  </si>
  <si>
    <t>Bal To Date</t>
  </si>
  <si>
    <t>1st April 2023</t>
  </si>
  <si>
    <t>31st March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</si>
  <si>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</si>
  <si>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</si>
  <si>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</si>
  <si>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</si>
  <si>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</si>
  <si>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</si>
  <si>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</si>
  <si>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</si>
  <si>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</si>
  <si>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</si>
  <si>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</si>
  <si>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</si>
  <si>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</si>
  <si>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</si>
  <si>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</si>
  <si>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</si>
  <si>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</si>
  <si>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</si>
  <si>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</si>
  <si>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</si>
  <si>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</si>
  <si>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</si>
  <si>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</si>
  <si>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</si>
  <si>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Medium Term Financial Projections 2024/25 to 2028/29</t>
  </si>
  <si>
    <t>At 26th January 2024</t>
  </si>
  <si>
    <t>( a )</t>
  </si>
  <si>
    <t>( b )</t>
  </si>
  <si>
    <t>( c )</t>
  </si>
  <si>
    <t>( d )</t>
  </si>
  <si>
    <t>( e )</t>
  </si>
  <si>
    <t>( f )</t>
  </si>
  <si>
    <t>2022/23</t>
  </si>
  <si>
    <t>2023/24</t>
  </si>
  <si>
    <t>2024/25</t>
  </si>
  <si>
    <t>2025/26</t>
  </si>
  <si>
    <t>2026/27</t>
  </si>
  <si>
    <t>2027/28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</si>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</sst>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</numFmts>
  <fonts count="5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54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/>
    <xf numFmtId="0" fontId="4" fillId="0" borderId="0"/>
    <xf numFmtId="43" fontId="11" fillId="0" borderId="0" applyFont="0" applyFill="0" applyBorder="0" applyAlignment="0" applyProtection="0"/>
    <xf numFmtId="0" fontId="43" fillId="0" borderId="0"/>
    <xf numFmtId="0" fontId="18" fillId="0" borderId="0"/>
    <xf numFmtId="0" fontId="4" fillId="0" borderId="0"/>
    <xf numFmtId="0" fontId="50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52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</cellStyleXfs>
  <cellXfs count="39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168" fontId="6" fillId="8" borderId="0" xfId="9" applyNumberFormat="1" applyFont="1" applyFill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40" fontId="6" fillId="8" borderId="0" xfId="12" applyNumberFormat="1" applyFont="1" applyFill="1" applyAlignment="1">
      <alignment horizontal="center" vertic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0" fontId="20" fillId="0" borderId="0" xfId="10" applyFont="1" applyAlignment="1">
      <alignment horizontal="center"/>
    </xf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0" fontId="5" fillId="0" borderId="0" xfId="20" applyAlignment="1">
      <alignment horizontal="left" indent="2"/>
    </xf>
    <xf numFmtId="174" fontId="5" fillId="0" borderId="0" xfId="20" applyNumberFormat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0" fontId="12" fillId="0" borderId="0" xfId="0" applyFont="1"/>
    <xf numFmtId="3" fontId="4" fillId="0" borderId="0" xfId="1" applyNumberFormat="1"/>
    <xf numFmtId="0" fontId="36" fillId="0" borderId="0" xfId="16" applyFont="1"/>
    <xf numFmtId="4" fontId="19" fillId="0" borderId="0" xfId="9" applyNumberFormat="1" applyFont="1"/>
    <xf numFmtId="43" fontId="20" fillId="0" borderId="0" xfId="23" applyFont="1" applyAlignment="1">
      <alignment horizontal="right"/>
    </xf>
    <xf numFmtId="0" fontId="12" fillId="12" borderId="0" xfId="0" applyFont="1" applyFill="1" applyAlignment="1">
      <alignment vertical="center"/>
    </xf>
    <xf numFmtId="0" fontId="0" fillId="12" borderId="0" xfId="0" applyFill="1"/>
    <xf numFmtId="8" fontId="0" fillId="12" borderId="0" xfId="0" applyNumberFormat="1" applyFill="1" applyAlignment="1">
      <alignment vertical="center"/>
    </xf>
    <xf numFmtId="164" fontId="4" fillId="12" borderId="0" xfId="1" applyNumberFormat="1" applyFill="1"/>
    <xf numFmtId="0" fontId="4" fillId="12" borderId="0" xfId="1" quotePrefix="1" applyFill="1"/>
    <xf numFmtId="0" fontId="4" fillId="0" borderId="0" xfId="7" applyFont="1"/>
    <xf numFmtId="166" fontId="0" fillId="12" borderId="0" xfId="23" applyNumberFormat="1" applyFont="1" applyFill="1"/>
    <xf numFmtId="9" fontId="4" fillId="0" borderId="0" xfId="24" applyFont="1"/>
    <xf numFmtId="0" fontId="4" fillId="0" borderId="0" xfId="1" quotePrefix="1"/>
    <xf numFmtId="0" fontId="3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8" fillId="13" borderId="1" xfId="1" applyFont="1" applyFill="1" applyBorder="1" applyAlignment="1">
      <alignment horizontal="center" vertical="center"/>
    </xf>
    <xf numFmtId="0" fontId="38" fillId="13" borderId="3" xfId="1" applyFont="1" applyFill="1" applyBorder="1" applyAlignment="1">
      <alignment horizontal="center" vertical="center"/>
    </xf>
    <xf numFmtId="3" fontId="39" fillId="13" borderId="4" xfId="1" applyNumberFormat="1" applyFont="1" applyFill="1" applyBorder="1" applyAlignment="1">
      <alignment horizontal="center" wrapText="1"/>
    </xf>
    <xf numFmtId="3" fontId="39" fillId="13" borderId="2" xfId="1" applyNumberFormat="1" applyFont="1" applyFill="1" applyBorder="1" applyAlignment="1">
      <alignment horizontal="center" wrapText="1"/>
    </xf>
    <xf numFmtId="3" fontId="39" fillId="13" borderId="4" xfId="2" applyNumberFormat="1" applyFont="1" applyFill="1" applyBorder="1" applyAlignment="1">
      <alignment horizontal="center" wrapText="1"/>
    </xf>
    <xf numFmtId="3" fontId="39" fillId="13" borderId="21" xfId="2" applyNumberFormat="1" applyFont="1" applyFill="1" applyBorder="1" applyAlignment="1">
      <alignment horizontal="center" wrapText="1"/>
    </xf>
    <xf numFmtId="3" fontId="39" fillId="0" borderId="0" xfId="1" applyNumberFormat="1" applyFont="1" applyAlignment="1">
      <alignment horizontal="center" wrapText="1"/>
    </xf>
    <xf numFmtId="0" fontId="40" fillId="0" borderId="0" xfId="0" applyFont="1"/>
    <xf numFmtId="0" fontId="37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45" fillId="0" borderId="0" xfId="0" applyFont="1"/>
    <xf numFmtId="0" fontId="45" fillId="0" borderId="0" xfId="0" applyFont="1" applyAlignment="1">
      <alignment horizontal="center"/>
    </xf>
    <xf numFmtId="41" fontId="45" fillId="0" borderId="0" xfId="0" applyNumberFormat="1" applyFont="1" applyAlignment="1">
      <alignment horizontal="center"/>
    </xf>
    <xf numFmtId="0" fontId="46" fillId="0" borderId="0" xfId="0" applyFont="1"/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4" borderId="22" xfId="1" applyFont="1" applyFill="1" applyBorder="1" applyAlignment="1">
      <alignment horizontal="center"/>
    </xf>
    <xf numFmtId="3" fontId="6" fillId="14" borderId="22" xfId="1" applyNumberFormat="1" applyFont="1" applyFill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48" fillId="0" borderId="19" xfId="0" applyFont="1" applyBorder="1"/>
    <xf numFmtId="0" fontId="42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3" fillId="0" borderId="19" xfId="0" applyFont="1" applyBorder="1"/>
    <xf numFmtId="0" fontId="16" fillId="0" borderId="19" xfId="1" applyFont="1" applyBorder="1"/>
    <xf numFmtId="0" fontId="35" fillId="0" borderId="19" xfId="0" applyFont="1" applyBorder="1"/>
    <xf numFmtId="0" fontId="49" fillId="0" borderId="19" xfId="0" applyFont="1" applyBorder="1"/>
    <xf numFmtId="0" fontId="49" fillId="0" borderId="26" xfId="0" applyFont="1" applyBorder="1"/>
    <xf numFmtId="0" fontId="33" fillId="0" borderId="26" xfId="0" applyFont="1" applyBorder="1"/>
    <xf numFmtId="41" fontId="12" fillId="8" borderId="2" xfId="0" applyNumberFormat="1" applyFont="1" applyFill="1" applyBorder="1"/>
    <xf numFmtId="0" fontId="12" fillId="0" borderId="0" xfId="0" applyFont="1" applyAlignment="1">
      <alignment horizontal="left"/>
    </xf>
    <xf numFmtId="41" fontId="12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1" fontId="0" fillId="0" borderId="10" xfId="0" applyNumberFormat="1" applyBorder="1"/>
    <xf numFmtId="41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0" fontId="38" fillId="13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9" fontId="12" fillId="15" borderId="2" xfId="0" applyNumberFormat="1" applyFont="1" applyFill="1" applyBorder="1"/>
    <xf numFmtId="41" fontId="12" fillId="0" borderId="26" xfId="0" applyNumberFormat="1" applyFont="1" applyBorder="1" applyAlignment="1">
      <alignment horizontal="center"/>
    </xf>
    <xf numFmtId="41" fontId="12" fillId="15" borderId="2" xfId="0" applyNumberFormat="1" applyFont="1" applyFill="1" applyBorder="1"/>
    <xf numFmtId="164" fontId="33" fillId="0" borderId="0" xfId="40" applyNumberFormat="1" applyFont="1"/>
    <xf numFmtId="164" fontId="33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4" borderId="0" xfId="1" applyNumberFormat="1" applyFill="1" applyAlignment="1">
      <alignment horizontal="center" wrapText="1"/>
    </xf>
    <xf numFmtId="3" fontId="4" fillId="14" borderId="0" xfId="1" applyNumberFormat="1" applyFill="1" applyAlignment="1">
      <alignment horizontal="center"/>
    </xf>
    <xf numFmtId="3" fontId="12" fillId="0" borderId="32" xfId="0" applyNumberFormat="1" applyFont="1" applyBorder="1"/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2" fontId="30" fillId="0" borderId="0" xfId="37" applyNumberFormat="1" applyFont="1" applyAlignment="1">
      <alignment horizontal="right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0" fontId="54" fillId="0" borderId="0" xfId="0" applyFont="1"/>
    <xf numFmtId="0" fontId="53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vertical="center"/>
    </xf>
    <xf numFmtId="0" fontId="51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5" fillId="0" borderId="0" xfId="0" applyFont="1"/>
    <xf numFmtId="0" fontId="51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51" fillId="4" borderId="0" xfId="0" applyFont="1" applyFill="1"/>
    <xf numFmtId="177" fontId="18" fillId="4" borderId="9" xfId="0" applyNumberFormat="1" applyFont="1" applyFill="1" applyBorder="1"/>
    <xf numFmtId="177" fontId="51" fillId="4" borderId="0" xfId="0" applyNumberFormat="1" applyFont="1" applyFill="1"/>
    <xf numFmtId="177" fontId="51" fillId="4" borderId="9" xfId="0" applyNumberFormat="1" applyFont="1" applyFill="1" applyBorder="1"/>
    <xf numFmtId="177" fontId="51" fillId="0" borderId="9" xfId="0" applyNumberFormat="1" applyFont="1" applyBorder="1"/>
    <xf numFmtId="177" fontId="51" fillId="0" borderId="0" xfId="0" applyNumberFormat="1" applyFont="1"/>
    <xf numFmtId="177" fontId="55" fillId="0" borderId="30" xfId="0" applyNumberFormat="1" applyFont="1" applyBorder="1"/>
    <xf numFmtId="177" fontId="55" fillId="0" borderId="0" xfId="0" applyNumberFormat="1" applyFont="1"/>
    <xf numFmtId="0" fontId="55" fillId="16" borderId="0" xfId="0" applyFont="1" applyFill="1"/>
    <xf numFmtId="177" fontId="55" fillId="16" borderId="30" xfId="0" applyNumberFormat="1" applyFont="1" applyFill="1" applyBorder="1"/>
    <xf numFmtId="177" fontId="55" fillId="16" borderId="0" xfId="0" applyNumberFormat="1" applyFont="1" applyFill="1"/>
    <xf numFmtId="177" fontId="55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center"/>
    </xf>
    <xf numFmtId="175" fontId="4" fillId="0" borderId="0" xfId="23" applyNumberFormat="1" applyFont="1"/>
    <xf numFmtId="43" fontId="14" fillId="0" borderId="5" xfId="34" applyFont="1" applyBorder="1" applyAlignment="1">
      <alignment horizontal="right"/>
    </xf>
    <xf numFmtId="175" fontId="14" fillId="0" borderId="5" xfId="23" applyNumberFormat="1" applyFont="1" applyBorder="1"/>
    <xf numFmtId="0" fontId="14" fillId="0" borderId="5" xfId="37" applyBorder="1"/>
    <xf numFmtId="17" fontId="19" fillId="0" borderId="6" xfId="10" applyNumberFormat="1" applyFont="1" applyBorder="1"/>
    <xf numFmtId="0" fontId="0" fillId="0" borderId="16" xfId="0" applyBorder="1"/>
    <xf numFmtId="0" fontId="0" fillId="0" borderId="17" xfId="0" applyBorder="1"/>
    <xf numFmtId="0" fontId="30" fillId="0" borderId="5" xfId="0" applyFont="1" applyBorder="1"/>
    <xf numFmtId="164" fontId="19" fillId="0" borderId="5" xfId="9" applyNumberFormat="1" applyFont="1" applyBorder="1"/>
    <xf numFmtId="0" fontId="14" fillId="0" borderId="5" xfId="37" applyBorder="1" applyAlignment="1">
      <alignment horizontal="right"/>
    </xf>
    <xf numFmtId="10" fontId="12" fillId="0" borderId="5" xfId="15" applyNumberFormat="1" applyFont="1" applyBorder="1" applyAlignment="1">
      <alignment horizontal="center"/>
    </xf>
    <xf numFmtId="164" fontId="4" fillId="17" borderId="0" xfId="1" applyNumberFormat="1" applyFill="1"/>
    <xf numFmtId="0" fontId="18" fillId="0" borderId="0" xfId="50"/>
    <xf numFmtId="0" fontId="18" fillId="0" borderId="0" xfId="50" applyAlignment="1">
      <alignment wrapText="1"/>
    </xf>
    <xf numFmtId="175" fontId="14" fillId="0" borderId="5" xfId="23" applyNumberFormat="1" applyFont="1" applyFill="1" applyBorder="1"/>
    <xf numFmtId="0" fontId="18" fillId="0" borderId="0" xfId="50" applyAlignment="1">
      <alignment horizontal="left"/>
    </xf>
    <xf numFmtId="0" fontId="44" fillId="0" borderId="0" xfId="16" applyFont="1"/>
    <xf numFmtId="0" fontId="44" fillId="0" borderId="0" xfId="50" applyFont="1"/>
    <xf numFmtId="0" fontId="6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2" fontId="18" fillId="0" borderId="0" xfId="17" applyNumberFormat="1" applyAlignment="1">
      <alignment horizontal="left"/>
    </xf>
    <xf numFmtId="9" fontId="18" fillId="0" borderId="0" xfId="50" applyNumberFormat="1" applyAlignment="1">
      <alignment horizontal="center"/>
    </xf>
    <xf numFmtId="40" fontId="18" fillId="0" borderId="0" xfId="29" applyNumberFormat="1" applyAlignment="1">
      <alignment horizontal="right"/>
    </xf>
    <xf numFmtId="40" fontId="18" fillId="0" borderId="0" xfId="50" applyNumberFormat="1" applyAlignment="1">
      <alignment horizontal="right"/>
    </xf>
    <xf numFmtId="169" fontId="17" fillId="0" borderId="0" xfId="50" applyNumberFormat="1" applyFont="1" applyAlignment="1">
      <alignment horizontal="right"/>
    </xf>
    <xf numFmtId="9" fontId="17" fillId="0" borderId="0" xfId="50" applyNumberFormat="1" applyFont="1" applyAlignment="1">
      <alignment horizontal="center"/>
    </xf>
    <xf numFmtId="43" fontId="17" fillId="0" borderId="0" xfId="50" applyNumberFormat="1" applyFont="1"/>
    <xf numFmtId="43" fontId="18" fillId="0" borderId="0" xfId="16" applyNumberFormat="1"/>
    <xf numFmtId="0" fontId="17" fillId="0" borderId="0" xfId="16" applyFont="1"/>
    <xf numFmtId="0" fontId="6" fillId="0" borderId="0" xfId="16" applyFont="1" applyAlignment="1">
      <alignment horizontal="center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43" fontId="18" fillId="0" borderId="0" xfId="50" applyNumberFormat="1"/>
    <xf numFmtId="164" fontId="17" fillId="0" borderId="0" xfId="16" applyNumberFormat="1" applyFont="1" applyAlignment="1">
      <alignment horizontal="right"/>
    </xf>
    <xf numFmtId="164" fontId="18" fillId="0" borderId="0" xfId="50" applyNumberForma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0" fontId="25" fillId="0" borderId="0" xfId="16" applyFont="1"/>
    <xf numFmtId="15" fontId="15" fillId="0" borderId="0" xfId="16" applyNumberFormat="1" applyFont="1" applyAlignment="1">
      <alignment horizontal="center" vertical="center" wrapText="1"/>
    </xf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4" fontId="18" fillId="0" borderId="0" xfId="50" applyNumberFormat="1"/>
    <xf numFmtId="168" fontId="18" fillId="0" borderId="0" xfId="17" applyNumberFormat="1" applyAlignment="1">
      <alignment horizontal="left"/>
    </xf>
    <xf numFmtId="170" fontId="18" fillId="0" borderId="0" xfId="16" applyNumberFormat="1" applyAlignment="1">
      <alignment horizontal="center"/>
    </xf>
    <xf numFmtId="168" fontId="17" fillId="0" borderId="0" xfId="16" applyNumberFormat="1" applyFont="1"/>
    <xf numFmtId="168" fontId="18" fillId="0" borderId="0" xfId="50" applyNumberFormat="1"/>
    <xf numFmtId="168" fontId="8" fillId="18" borderId="0" xfId="16" applyNumberFormat="1" applyFont="1" applyFill="1" applyAlignment="1">
      <alignment horizontal="center" vertical="center" wrapText="1"/>
    </xf>
    <xf numFmtId="168" fontId="8" fillId="19" borderId="0" xfId="16" applyNumberFormat="1" applyFont="1" applyFill="1" applyAlignment="1">
      <alignment horizontal="center" vertical="center" wrapText="1"/>
    </xf>
    <xf numFmtId="168" fontId="8" fillId="11" borderId="0" xfId="16" applyNumberFormat="1" applyFont="1" applyFill="1" applyAlignment="1">
      <alignment horizontal="center" vertical="center" wrapText="1"/>
    </xf>
    <xf numFmtId="168" fontId="8" fillId="20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164" fontId="17" fillId="0" borderId="10" xfId="16" applyNumberFormat="1" applyFont="1" applyBorder="1" applyAlignment="1">
      <alignment horizontal="center"/>
    </xf>
    <xf numFmtId="43" fontId="44" fillId="0" borderId="0" xfId="27" applyFont="1"/>
    <xf numFmtId="40" fontId="17" fillId="8" borderId="0" xfId="50" applyNumberFormat="1" applyFont="1" applyFill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175" fontId="18" fillId="0" borderId="0" xfId="27" applyNumberFormat="1" applyFont="1" applyAlignment="1"/>
    <xf numFmtId="43" fontId="18" fillId="0" borderId="0" xfId="27" applyFont="1" applyAlignment="1">
      <alignment horizontal="left"/>
    </xf>
    <xf numFmtId="43" fontId="17" fillId="0" borderId="10" xfId="27" applyFont="1" applyBorder="1" applyAlignment="1">
      <alignment horizontal="center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43" fontId="17" fillId="0" borderId="10" xfId="50" applyNumberFormat="1" applyFont="1" applyBorder="1"/>
    <xf numFmtId="164" fontId="17" fillId="0" borderId="10" xfId="16" applyNumberFormat="1" applyFont="1" applyBorder="1" applyAlignment="1">
      <alignment horizontal="right"/>
    </xf>
    <xf numFmtId="4" fontId="18" fillId="21" borderId="0" xfId="50" applyNumberFormat="1" applyFill="1"/>
    <xf numFmtId="168" fontId="17" fillId="0" borderId="10" xfId="16" applyNumberFormat="1" applyFont="1" applyBorder="1"/>
    <xf numFmtId="164" fontId="0" fillId="0" borderId="19" xfId="23" applyNumberFormat="1" applyFont="1" applyBorder="1"/>
    <xf numFmtId="164" fontId="0" fillId="0" borderId="0" xfId="23" applyNumberFormat="1" applyFont="1"/>
    <xf numFmtId="164" fontId="0" fillId="14" borderId="0" xfId="23" applyNumberFormat="1" applyFont="1" applyFill="1"/>
    <xf numFmtId="164" fontId="12" fillId="15" borderId="21" xfId="23" applyNumberFormat="1" applyFont="1" applyFill="1" applyBorder="1"/>
    <xf numFmtId="164" fontId="12" fillId="15" borderId="20" xfId="23" applyNumberFormat="1" applyFont="1" applyFill="1" applyBorder="1"/>
    <xf numFmtId="164" fontId="0" fillId="0" borderId="19" xfId="23" applyNumberFormat="1" applyFont="1" applyBorder="1" applyAlignment="1">
      <alignment horizontal="right"/>
    </xf>
    <xf numFmtId="164" fontId="0" fillId="0" borderId="0" xfId="23" applyNumberFormat="1" applyFont="1" applyAlignment="1">
      <alignment horizontal="right"/>
    </xf>
    <xf numFmtId="164" fontId="0" fillId="14" borderId="0" xfId="23" applyNumberFormat="1" applyFont="1" applyFill="1" applyAlignment="1">
      <alignment horizontal="right"/>
    </xf>
    <xf numFmtId="164" fontId="0" fillId="10" borderId="0" xfId="23" applyNumberFormat="1" applyFont="1" applyFill="1" applyAlignment="1">
      <alignment horizontal="right"/>
    </xf>
    <xf numFmtId="164" fontId="0" fillId="0" borderId="23" xfId="23" applyNumberFormat="1" applyFont="1" applyBorder="1"/>
    <xf numFmtId="164" fontId="0" fillId="0" borderId="25" xfId="23" applyNumberFormat="1" applyFont="1" applyBorder="1"/>
    <xf numFmtId="164" fontId="0" fillId="14" borderId="25" xfId="23" applyNumberFormat="1" applyFont="1" applyFill="1" applyBorder="1"/>
    <xf numFmtId="164" fontId="12" fillId="8" borderId="21" xfId="23" applyNumberFormat="1" applyFont="1" applyFill="1" applyBorder="1"/>
    <xf numFmtId="164" fontId="12" fillId="8" borderId="20" xfId="23" applyNumberFormat="1" applyFont="1" applyFill="1" applyBorder="1"/>
    <xf numFmtId="3" fontId="4" fillId="0" borderId="33" xfId="1" applyNumberFormat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164" fontId="0" fillId="0" borderId="34" xfId="0" applyNumberFormat="1" applyBorder="1" applyAlignment="1">
      <alignment horizontal="right"/>
    </xf>
    <xf numFmtId="169" fontId="0" fillId="0" borderId="34" xfId="0" applyNumberFormat="1" applyBorder="1"/>
    <xf numFmtId="169" fontId="12" fillId="15" borderId="36" xfId="0" applyNumberFormat="1" applyFont="1" applyFill="1" applyBorder="1"/>
    <xf numFmtId="41" fontId="0" fillId="0" borderId="34" xfId="0" applyNumberFormat="1" applyBorder="1"/>
    <xf numFmtId="41" fontId="12" fillId="15" borderId="36" xfId="0" applyNumberFormat="1" applyFont="1" applyFill="1" applyBorder="1"/>
    <xf numFmtId="41" fontId="12" fillId="8" borderId="37" xfId="0" applyNumberFormat="1" applyFont="1" applyFill="1" applyBorder="1"/>
    <xf numFmtId="164" fontId="0" fillId="0" borderId="0" xfId="23" applyNumberFormat="1" applyFont="1" applyBorder="1"/>
    <xf numFmtId="164" fontId="0" fillId="0" borderId="0" xfId="23" applyNumberFormat="1" applyFont="1" applyBorder="1" applyAlignment="1">
      <alignment horizontal="right"/>
    </xf>
    <xf numFmtId="176" fontId="17" fillId="0" borderId="0" xfId="24" applyNumberFormat="1" applyFont="1" applyBorder="1" applyAlignment="1">
      <alignment horizontal="center"/>
    </xf>
    <xf numFmtId="171" fontId="4" fillId="0" borderId="9" xfId="20" applyNumberFormat="1" applyFont="1" applyBorder="1"/>
    <xf numFmtId="3" fontId="4" fillId="0" borderId="9" xfId="20" applyNumberFormat="1" applyFont="1" applyBorder="1"/>
    <xf numFmtId="3" fontId="4" fillId="0" borderId="0" xfId="20" applyNumberFormat="1" applyFont="1"/>
    <xf numFmtId="3" fontId="4" fillId="0" borderId="7" xfId="20" applyNumberFormat="1" applyFont="1" applyBorder="1"/>
    <xf numFmtId="0" fontId="4" fillId="0" borderId="0" xfId="20" applyFont="1"/>
    <xf numFmtId="4" fontId="4" fillId="0" borderId="9" xfId="20" applyNumberFormat="1" applyFont="1" applyBorder="1"/>
    <xf numFmtId="10" fontId="27" fillId="0" borderId="9" xfId="3" applyNumberFormat="1" applyFont="1" applyFill="1" applyBorder="1"/>
    <xf numFmtId="3" fontId="4" fillId="9" borderId="7" xfId="20" applyNumberFormat="1" applyFont="1" applyFill="1" applyBorder="1"/>
    <xf numFmtId="173" fontId="4" fillId="9" borderId="7" xfId="20" applyNumberFormat="1" applyFont="1" applyFill="1" applyBorder="1"/>
    <xf numFmtId="173" fontId="4" fillId="0" borderId="0" xfId="20" applyNumberFormat="1" applyFont="1"/>
    <xf numFmtId="171" fontId="4" fillId="0" borderId="0" xfId="20" applyNumberFormat="1" applyFont="1"/>
    <xf numFmtId="172" fontId="4" fillId="0" borderId="0" xfId="20" applyNumberFormat="1" applyFont="1"/>
    <xf numFmtId="172" fontId="4" fillId="9" borderId="9" xfId="20" applyNumberFormat="1" applyFont="1" applyFill="1" applyBorder="1"/>
    <xf numFmtId="3" fontId="4" fillId="9" borderId="9" xfId="20" applyNumberFormat="1" applyFont="1" applyFill="1" applyBorder="1"/>
    <xf numFmtId="0" fontId="4" fillId="0" borderId="0" xfId="20" applyFont="1" applyAlignment="1">
      <alignment horizontal="center"/>
    </xf>
    <xf numFmtId="0" fontId="17" fillId="0" borderId="0" xfId="16" applyFont="1" applyAlignment="1">
      <alignment horizontal="center" wrapText="1"/>
    </xf>
    <xf numFmtId="0" fontId="18" fillId="0" borderId="0" xfId="50" applyAlignment="1">
      <alignment wrapText="1"/>
    </xf>
    <xf numFmtId="0" fontId="8" fillId="0" borderId="0" xfId="16" applyFont="1" applyAlignment="1"/>
    <xf numFmtId="0" fontId="18" fillId="0" borderId="0" xfId="50" applyAlignment="1"/>
    <xf numFmtId="0" fontId="6" fillId="0" borderId="0" xfId="16" applyFont="1" applyAlignment="1">
      <alignment wrapText="1"/>
    </xf>
    <xf numFmtId="0" fontId="6" fillId="0" borderId="0" xfId="16" applyFont="1" applyAlignment="1"/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19" fillId="0" borderId="0" xfId="9" applyNumberFormat="1" applyFont="1" applyAlignment="1">
      <alignment horizontal="center"/>
    </xf>
    <xf numFmtId="3" fontId="4" fillId="0" borderId="34" xfId="1" applyNumberFormat="1" applyBorder="1" applyAlignment="1">
      <alignment horizontal="center" vertical="center" wrapText="1"/>
    </xf>
    <xf numFmtId="3" fontId="4" fillId="0" borderId="26" xfId="1" applyNumberFormat="1" applyBorder="1" applyAlignment="1">
      <alignment horizontal="center" vertical="center" wrapText="1"/>
    </xf>
    <xf numFmtId="0" fontId="12" fillId="15" borderId="21" xfId="0" applyFont="1" applyFill="1" applyBorder="1" applyAlignment="1">
      <alignment horizontal="left"/>
    </xf>
    <xf numFmtId="0" fontId="12" fillId="15" borderId="2" xfId="0" applyFont="1" applyFill="1" applyBorder="1" applyAlignment="1">
      <alignment horizontal="left"/>
    </xf>
    <xf numFmtId="0" fontId="47" fillId="0" borderId="22" xfId="0" applyFont="1" applyBorder="1" applyAlignment="1">
      <alignment horizontal="center" vertical="center"/>
    </xf>
    <xf numFmtId="3" fontId="4" fillId="14" borderId="25" xfId="1" applyNumberFormat="1" applyFill="1" applyBorder="1" applyAlignment="1">
      <alignment horizontal="center" wrapText="1"/>
    </xf>
    <xf numFmtId="3" fontId="4" fillId="14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0" xfId="1" applyNumberForma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7" fillId="0" borderId="0" xfId="20" applyFont="1" applyAlignment="1">
      <alignment horizontal="center"/>
    </xf>
  </cellXfs>
  <cellStyles count="54">
    <cellStyle name="Comma" xfId="23" builtinId="3"/>
    <cellStyle name="Comma 2" xfId="27" xr:uid="{00000000-0005-0000-0000-000001000000}"/>
    <cellStyle name="Comma 2 2" xfId="38" xr:uid="{00000000-0005-0000-0000-000002000000}"/>
    <cellStyle name="Comma 2 2 2" xfId="51" xr:uid="{0EE3ED2F-20BF-4892-A9E7-D7DB6CF6BC52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4 2" xfId="52" xr:uid="{036C6E89-2603-4860-AEC9-921781B8F0D4}"/>
    <cellStyle name="Comma 5" xfId="44" xr:uid="{F67463AC-E9CE-4182-8630-26FE7D5C9D83}"/>
    <cellStyle name="Hyperlink" xfId="4" builtinId="8"/>
    <cellStyle name="Normal" xfId="0" builtinId="0"/>
    <cellStyle name="Normal 10" xfId="37" xr:uid="{00000000-0005-0000-0000-000006000000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7_Appendix 1b" xfId="53" xr:uid="{DBE08581-4B25-476F-829C-40D5F873DBA5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'[8]COT Schedule'!$A$30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'[8]COT Schedule'!$B$28:$J$29</c:f>
              <c:multiLvlStrCache>
                <c:ptCount val="9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</c:lvl>
              </c:multiLvlStrCache>
            </c:multiLvlStrRef>
          </c:cat>
          <c:val>
            <c:numRef>
              <c:f>'[8]COT Schedule'!$B$30:$J$30</c:f>
              <c:numCache>
                <c:formatCode>General</c:formatCode>
                <c:ptCount val="9"/>
                <c:pt idx="0">
                  <c:v>-121519.22</c:v>
                </c:pt>
                <c:pt idx="1">
                  <c:v>-121519.22</c:v>
                </c:pt>
                <c:pt idx="2">
                  <c:v>-121519.22</c:v>
                </c:pt>
                <c:pt idx="3">
                  <c:v>-922623.49</c:v>
                </c:pt>
                <c:pt idx="4">
                  <c:v>-922623.49</c:v>
                </c:pt>
                <c:pt idx="5">
                  <c:v>-922623.49</c:v>
                </c:pt>
                <c:pt idx="6">
                  <c:v>-770282.74</c:v>
                </c:pt>
                <c:pt idx="7">
                  <c:v>-770282.74</c:v>
                </c:pt>
                <c:pt idx="8">
                  <c:v>-770282.74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B-4991-B102-0AAB267EF559}"/>
            </c:ext>
          </c:extLst>
        </c:ser>
        <c:ser>
          <c:idx val="1"/>
          <c:order val="1"/>
          <c:tx>
            <c:strRef>
              <c:f>'[8]COT Schedule'!$A$31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'[8]COT Schedule'!$B$28:$J$29</c:f>
              <c:multiLvlStrCache>
                <c:ptCount val="9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</c:lvl>
              </c:multiLvlStrCache>
            </c:multiLvlStrRef>
          </c:cat>
          <c:val>
            <c:numRef>
              <c:f>'[8]COT Schedule'!$B$31:$J$31</c:f>
              <c:numCache>
                <c:formatCode>General</c:formatCode>
                <c:ptCount val="9"/>
                <c:pt idx="1">
                  <c:v>-1386097.6199999999</c:v>
                </c:pt>
                <c:pt idx="2">
                  <c:v>-1386097.6199999999</c:v>
                </c:pt>
                <c:pt idx="4">
                  <c:v>-1310154.1099999996</c:v>
                </c:pt>
                <c:pt idx="5">
                  <c:v>-1310154.1099999996</c:v>
                </c:pt>
                <c:pt idx="7">
                  <c:v>-900955.92</c:v>
                </c:pt>
                <c:pt idx="8">
                  <c:v>-900955.92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B-4991-B102-0AAB267EF559}"/>
            </c:ext>
          </c:extLst>
        </c:ser>
        <c:ser>
          <c:idx val="2"/>
          <c:order val="2"/>
          <c:tx>
            <c:strRef>
              <c:f>'[8]COT Schedule'!$A$32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'[8]COT Schedule'!$B$28:$J$29</c:f>
              <c:multiLvlStrCache>
                <c:ptCount val="9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</c:lvl>
                <c:lvl>
                  <c:pt idx="0">
                    <c:v>2023-24</c:v>
                  </c:pt>
                  <c:pt idx="1">
                    <c:v>2023-24</c:v>
                  </c:pt>
                  <c:pt idx="2">
                    <c:v>2023-24</c:v>
                  </c:pt>
                  <c:pt idx="3">
                    <c:v>2023-24</c:v>
                  </c:pt>
                  <c:pt idx="4">
                    <c:v>2023-24</c:v>
                  </c:pt>
                  <c:pt idx="5">
                    <c:v>2023-24</c:v>
                  </c:pt>
                  <c:pt idx="6">
                    <c:v>2023-24</c:v>
                  </c:pt>
                  <c:pt idx="7">
                    <c:v>2023-24</c:v>
                  </c:pt>
                  <c:pt idx="8">
                    <c:v>2023-24</c:v>
                  </c:pt>
                </c:lvl>
              </c:multiLvlStrCache>
            </c:multiLvlStrRef>
          </c:cat>
          <c:val>
            <c:numRef>
              <c:f>'[8]COT Schedule'!$B$32:$J$32</c:f>
              <c:numCache>
                <c:formatCode>General</c:formatCode>
                <c:ptCount val="9"/>
                <c:pt idx="2">
                  <c:v>-313160.63999999996</c:v>
                </c:pt>
                <c:pt idx="5">
                  <c:v>-344810.31000000006</c:v>
                </c:pt>
                <c:pt idx="8">
                  <c:v>-212171.49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B-4991-B102-0AAB267E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'[8]COT Schedule'!$B$17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10-4DE2-9846-C84F07D14AF2}"/>
            </c:ext>
          </c:extLst>
        </c:ser>
        <c:ser>
          <c:idx val="6"/>
          <c:order val="6"/>
          <c:tx>
            <c:strRef>
              <c:f>'[8]COT Schedule'!$N$17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Schedule'!$N$18:$N$22</c:f>
              <c:numCache>
                <c:formatCode>General</c:formatCode>
                <c:ptCount val="5"/>
                <c:pt idx="0">
                  <c:v>998481.53999999992</c:v>
                </c:pt>
                <c:pt idx="1">
                  <c:v>18399.080000000002</c:v>
                </c:pt>
                <c:pt idx="2">
                  <c:v>36864.06</c:v>
                </c:pt>
                <c:pt idx="3">
                  <c:v>0</c:v>
                </c:pt>
                <c:pt idx="4">
                  <c:v>32977.31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0-4DE2-9846-C84F07D14AF2}"/>
            </c:ext>
          </c:extLst>
        </c:ser>
        <c:ser>
          <c:idx val="7"/>
          <c:order val="7"/>
          <c:tx>
            <c:strRef>
              <c:f>'[8]COT Schedule'!$O$17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Schedule'!$O$18:$O$22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0-4DE2-9846-C84F07D14AF2}"/>
            </c:ext>
          </c:extLst>
        </c:ser>
        <c:ser>
          <c:idx val="8"/>
          <c:order val="8"/>
          <c:tx>
            <c:strRef>
              <c:f>'[8]COT Schedule'!$P$17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Schedule'!$P$18:$P$22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0-4DE2-9846-C84F07D14AF2}"/>
            </c:ext>
          </c:extLst>
        </c:ser>
        <c:ser>
          <c:idx val="9"/>
          <c:order val="9"/>
          <c:tx>
            <c:strRef>
              <c:f>'[8]COT Schedule'!$Q$17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Schedule'!$Q$18:$Q$22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16500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0-4DE2-9846-C84F07D14AF2}"/>
            </c:ext>
          </c:extLst>
        </c:ser>
        <c:ser>
          <c:idx val="10"/>
          <c:order val="10"/>
          <c:tx>
            <c:strRef>
              <c:f>'[8]COT Schedule'!$R$17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10-4DE2-9846-C84F07D14AF2}"/>
              </c:ext>
            </c:extLst>
          </c:dPt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Schedule'!$R$18:$R$22</c:f>
              <c:numCache>
                <c:formatCode>General</c:formatCode>
                <c:ptCount val="5"/>
                <c:pt idx="0">
                  <c:v>0</c:v>
                </c:pt>
                <c:pt idx="1">
                  <c:v>28203.35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0-4DE2-9846-C84F07D14AF2}"/>
            </c:ext>
          </c:extLst>
        </c:ser>
        <c:ser>
          <c:idx val="11"/>
          <c:order val="11"/>
          <c:tx>
            <c:strRef>
              <c:f>'[8]COT Schedule'!$S$17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'[8]COT Schedule'!$A$18:$A$22</c:f>
              <c:strCache>
                <c:ptCount val="5"/>
                <c:pt idx="0">
                  <c:v>PCC for South Wales</c:v>
                </c:pt>
                <c:pt idx="1">
                  <c:v>City of London</c:v>
                </c:pt>
                <c:pt idx="2">
                  <c:v>Metropolitan Police</c:v>
                </c:pt>
                <c:pt idx="3">
                  <c:v>National Probation Service, SSCL</c:v>
                </c:pt>
                <c:pt idx="4">
                  <c:v>Thames Valley Police Authority</c:v>
                </c:pt>
              </c:strCache>
            </c:strRef>
          </c:cat>
          <c:val>
            <c:numRef>
              <c:f>'[8]COT Schedule'!$S$18:$S$22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3933.02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10-4DE2-9846-C84F07D14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'[8]COT Schedule'!$D$17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City of London</c:v>
                      </c:pt>
                      <c:pt idx="2">
                        <c:v>Metropolitan Police</c:v>
                      </c:pt>
                      <c:pt idx="3">
                        <c:v>National Probation Service, SSCL</c:v>
                      </c:pt>
                      <c:pt idx="4">
                        <c:v>Thames Valley Police Authority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'[8]COT Schedule'!$D$18:$D$22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998481.53999999992</c:v>
                      </c:pt>
                      <c:pt idx="1">
                        <c:v>46602.43</c:v>
                      </c:pt>
                      <c:pt idx="2">
                        <c:v>40797.079999999994</c:v>
                      </c:pt>
                      <c:pt idx="3">
                        <c:v>40500</c:v>
                      </c:pt>
                      <c:pt idx="4">
                        <c:v>32977.31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110-4DE2-9846-C84F07D14AF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City of London</c:v>
                      </c:pt>
                      <c:pt idx="2">
                        <c:v>Metropolitan Police</c:v>
                      </c:pt>
                      <c:pt idx="3">
                        <c:v>National Probation Service, SSCL</c:v>
                      </c:pt>
                      <c:pt idx="4">
                        <c:v>Thames Valley Police Authority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Schedule'!$E$18:$E$22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0-4DE2-9846-C84F07D14AF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City of London</c:v>
                      </c:pt>
                      <c:pt idx="2">
                        <c:v>Metropolitan Police</c:v>
                      </c:pt>
                      <c:pt idx="3">
                        <c:v>National Probation Service, SSCL</c:v>
                      </c:pt>
                      <c:pt idx="4">
                        <c:v>Thames Valley Police Authority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0.72407743088545917</c:v>
                      </c:pt>
                      <c:pt idx="1">
                        <c:v>3.3795084271081716E-2</c:v>
                      </c:pt>
                      <c:pt idx="2">
                        <c:v>2.9585168769398127E-2</c:v>
                      </c:pt>
                      <c:pt idx="3">
                        <c:v>2.9369732715199822E-2</c:v>
                      </c:pt>
                      <c:pt idx="4">
                        <c:v>2.3914439021389781E-2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0-4DE2-9846-C84F07D14AF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City of London</c:v>
                      </c:pt>
                      <c:pt idx="2">
                        <c:v>Metropolitan Police</c:v>
                      </c:pt>
                      <c:pt idx="3">
                        <c:v>National Probation Service, SSCL</c:v>
                      </c:pt>
                      <c:pt idx="4">
                        <c:v>Thames Valley Police Authority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Schedule'!$G$18:$G$22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2.4193548387096774E-2</c:v>
                      </c:pt>
                      <c:pt idx="1">
                        <c:v>1.6129032258064516E-2</c:v>
                      </c:pt>
                      <c:pt idx="2">
                        <c:v>1.6129032258064516E-2</c:v>
                      </c:pt>
                      <c:pt idx="3">
                        <c:v>1.6129032258064516E-2</c:v>
                      </c:pt>
                      <c:pt idx="4">
                        <c:v>8.0645161290322578E-3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0-4DE2-9846-C84F07D14AF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Schedule'!$M$17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PCC for South Wales</c:v>
                      </c:pt>
                      <c:pt idx="1">
                        <c:v>City of London</c:v>
                      </c:pt>
                      <c:pt idx="2">
                        <c:v>Metropolitan Police</c:v>
                      </c:pt>
                      <c:pt idx="3">
                        <c:v>National Probation Service, SSCL</c:v>
                      </c:pt>
                      <c:pt idx="4">
                        <c:v>Thames Valley Police Authority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'[8]COT Schedule'!$M$18:$M$22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110-4DE2-9846-C84F07D14AF2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'[8]COT Schedule'!$A$7</c:f>
              <c:strCache>
                <c:ptCount val="1"/>
                <c:pt idx="0">
                  <c:v>Not Due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Schedule'!$B$7:$J$7</c:f>
              <c:numCache>
                <c:formatCode>General</c:formatCode>
                <c:ptCount val="9"/>
                <c:pt idx="0">
                  <c:v>846665.56</c:v>
                </c:pt>
                <c:pt idx="1">
                  <c:v>376298.36</c:v>
                </c:pt>
                <c:pt idx="2">
                  <c:v>711269.11</c:v>
                </c:pt>
                <c:pt idx="3">
                  <c:v>462999.35000000009</c:v>
                </c:pt>
                <c:pt idx="4">
                  <c:v>223678.98</c:v>
                </c:pt>
                <c:pt idx="5">
                  <c:v>659962.43999999983</c:v>
                </c:pt>
                <c:pt idx="6">
                  <c:v>149923.85</c:v>
                </c:pt>
                <c:pt idx="7">
                  <c:v>166500.9</c:v>
                </c:pt>
                <c:pt idx="8">
                  <c:v>1225731.8099999994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9-42F2-BBCE-7C5A305203F0}"/>
            </c:ext>
          </c:extLst>
        </c:ser>
        <c:ser>
          <c:idx val="1"/>
          <c:order val="1"/>
          <c:tx>
            <c:strRef>
              <c:f>'[8]COT Schedule'!$A$8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Schedule'!$B$8:$J$8</c:f>
              <c:numCache>
                <c:formatCode>General</c:formatCode>
                <c:ptCount val="9"/>
                <c:pt idx="0">
                  <c:v>101213.69000000003</c:v>
                </c:pt>
                <c:pt idx="1">
                  <c:v>330197.18999999994</c:v>
                </c:pt>
                <c:pt idx="2">
                  <c:v>220439.21</c:v>
                </c:pt>
                <c:pt idx="3">
                  <c:v>575472.19999999995</c:v>
                </c:pt>
                <c:pt idx="4">
                  <c:v>102019.57</c:v>
                </c:pt>
                <c:pt idx="5">
                  <c:v>68638.570000000007</c:v>
                </c:pt>
                <c:pt idx="6">
                  <c:v>12463.210000000001</c:v>
                </c:pt>
                <c:pt idx="7">
                  <c:v>8921.32</c:v>
                </c:pt>
                <c:pt idx="8">
                  <c:v>48235.66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9-42F2-BBCE-7C5A305203F0}"/>
            </c:ext>
          </c:extLst>
        </c:ser>
        <c:ser>
          <c:idx val="2"/>
          <c:order val="2"/>
          <c:tx>
            <c:strRef>
              <c:f>'[8]COT Schedule'!$A$9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Schedule'!$B$9:$J$9</c:f>
              <c:numCache>
                <c:formatCode>General</c:formatCode>
                <c:ptCount val="9"/>
                <c:pt idx="0">
                  <c:v>10872.770000000002</c:v>
                </c:pt>
                <c:pt idx="1">
                  <c:v>88127.920000000013</c:v>
                </c:pt>
                <c:pt idx="2">
                  <c:v>269065.48</c:v>
                </c:pt>
                <c:pt idx="3">
                  <c:v>119471.42</c:v>
                </c:pt>
                <c:pt idx="4">
                  <c:v>73387.14</c:v>
                </c:pt>
                <c:pt idx="5">
                  <c:v>65875.45</c:v>
                </c:pt>
                <c:pt idx="6">
                  <c:v>26775.810000000005</c:v>
                </c:pt>
                <c:pt idx="7">
                  <c:v>98387.409999999989</c:v>
                </c:pt>
                <c:pt idx="8">
                  <c:v>-1721.6399999999999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9-42F2-BBCE-7C5A305203F0}"/>
            </c:ext>
          </c:extLst>
        </c:ser>
        <c:ser>
          <c:idx val="3"/>
          <c:order val="3"/>
          <c:tx>
            <c:strRef>
              <c:f>'[8]COT Schedule'!$A$10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Schedule'!$B$10:$J$10</c:f>
              <c:numCache>
                <c:formatCode>General</c:formatCode>
                <c:ptCount val="9"/>
                <c:pt idx="0">
                  <c:v>6186.84</c:v>
                </c:pt>
                <c:pt idx="1">
                  <c:v>9043.1200000000008</c:v>
                </c:pt>
                <c:pt idx="2">
                  <c:v>12581.210000000001</c:v>
                </c:pt>
                <c:pt idx="3">
                  <c:v>37837.990000000005</c:v>
                </c:pt>
                <c:pt idx="4">
                  <c:v>64375.349999999991</c:v>
                </c:pt>
                <c:pt idx="5">
                  <c:v>49187.76</c:v>
                </c:pt>
                <c:pt idx="6">
                  <c:v>32009.829999999998</c:v>
                </c:pt>
                <c:pt idx="7">
                  <c:v>20667.48</c:v>
                </c:pt>
                <c:pt idx="8">
                  <c:v>37756.17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9-42F2-BBCE-7C5A305203F0}"/>
            </c:ext>
          </c:extLst>
        </c:ser>
        <c:ser>
          <c:idx val="4"/>
          <c:order val="4"/>
          <c:tx>
            <c:strRef>
              <c:f>'[8]COT Schedule'!$A$11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Schedule'!$B$11:$J$11</c:f>
              <c:numCache>
                <c:formatCode>General</c:formatCode>
                <c:ptCount val="9"/>
                <c:pt idx="0">
                  <c:v>25594.03</c:v>
                </c:pt>
                <c:pt idx="1">
                  <c:v>26407.379999999994</c:v>
                </c:pt>
                <c:pt idx="2">
                  <c:v>29175.679999999993</c:v>
                </c:pt>
                <c:pt idx="3">
                  <c:v>9461.6200000000008</c:v>
                </c:pt>
                <c:pt idx="4">
                  <c:v>10019.51</c:v>
                </c:pt>
                <c:pt idx="5">
                  <c:v>14631.900000000001</c:v>
                </c:pt>
                <c:pt idx="6">
                  <c:v>32980.04</c:v>
                </c:pt>
                <c:pt idx="7">
                  <c:v>62188.480000000003</c:v>
                </c:pt>
                <c:pt idx="8">
                  <c:v>60014.18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19-42F2-BBCE-7C5A305203F0}"/>
            </c:ext>
          </c:extLst>
        </c:ser>
        <c:ser>
          <c:idx val="5"/>
          <c:order val="5"/>
          <c:tx>
            <c:strRef>
              <c:f>'[8]COT Schedule'!$A$12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'[8]COT Schedule'!$B$6:$J$6</c:f>
              <c:strCache>
                <c:ptCount val="9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</c:strCache>
            </c:strRef>
          </c:cat>
          <c:val>
            <c:numRef>
              <c:f>'[8]COT Schedule'!$B$12:$J$12</c:f>
              <c:numCache>
                <c:formatCode>General</c:formatCode>
                <c:ptCount val="9"/>
                <c:pt idx="0">
                  <c:v>32764.04</c:v>
                </c:pt>
                <c:pt idx="1">
                  <c:v>32868.44</c:v>
                </c:pt>
                <c:pt idx="2">
                  <c:v>35268.44</c:v>
                </c:pt>
                <c:pt idx="3">
                  <c:v>35268.44</c:v>
                </c:pt>
                <c:pt idx="4">
                  <c:v>38293.22</c:v>
                </c:pt>
                <c:pt idx="5">
                  <c:v>35489.22</c:v>
                </c:pt>
                <c:pt idx="6">
                  <c:v>34996.050000000003</c:v>
                </c:pt>
                <c:pt idx="7">
                  <c:v>35972.439999999995</c:v>
                </c:pt>
                <c:pt idx="8">
                  <c:v>35922.239999999998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9-42F2-BBCE-7C5A3052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219075</xdr:colOff>
      <xdr:row>24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D62EF6-1DEB-B111-1D17-1DC76D56E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8001000" cy="396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24</xdr:row>
      <xdr:rowOff>47625</xdr:rowOff>
    </xdr:from>
    <xdr:to>
      <xdr:col>19</xdr:col>
      <xdr:colOff>962025</xdr:colOff>
      <xdr:row>38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F332AFE-B1D7-4D74-840F-9EA4494B8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32</xdr:col>
      <xdr:colOff>257175</xdr:colOff>
      <xdr:row>32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07766A3-78D1-4263-8BA8-588BB7DC4A01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286170</xdr:colOff>
      <xdr:row>0</xdr:row>
      <xdr:rowOff>49320</xdr:rowOff>
    </xdr:from>
    <xdr:to>
      <xdr:col>19</xdr:col>
      <xdr:colOff>761999</xdr:colOff>
      <xdr:row>14</xdr:row>
      <xdr:rowOff>42334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0347DB-BEFD-4F51-917D-EE6D22D28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Management%20Report%202021-22%20template%202505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wentGovernance/Finance%20Reporting/Creditors%20Draft%20report%20for%20KPI%202021-22%20140621%20App3c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https%20%20%20gwentpolice-my.sharepoint.com%20personal%20matthew_coe_gwent_police_uk%20Documents%20Documents%20MTFP%202024-25%20Gwent%20Police%20-%202024-25%20Budget%20finalisation%20briefing%20paper%201.2.24%20v1.docx?2423EC35" TargetMode="External"/><Relationship Id="rId1" Type="http://schemas.openxmlformats.org/officeDocument/2006/relationships/externalLinkPath" Target="file:///\\2423EC35\Worksheet%20in%20https%20%20%20gwentpolice-my.sharepoint.com%20personal%20matthew_coe_gwent_police_uk%20Documents%20Documents%20MTFP%202024-25%20Gwent%20Police%20-%202024-25%20Budget%20finalisation%20briefing%20paper%201.2.24%20v1.doc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Man%20Acc/Q3%202023%20-%20Monthly%20Income%20&amp;%20Expenditure%20Report%20by%20Subjective%20Mth9%20Dec-2023%20amep%20copy.xlsx" TargetMode="External"/><Relationship Id="rId1" Type="http://schemas.openxmlformats.org/officeDocument/2006/relationships/externalLinkPath" Target="Q3%202023%20-%20Monthly%20Income%20&amp;%20Expenditure%20Report%20by%20Subjective%20Mth9%20Dec-2023%20amep%20cop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GwentGovernance/Finance%20Reporting/Debtors%20report%20for%20KPI%20Dec%2023.xlsx" TargetMode="External"/><Relationship Id="rId1" Type="http://schemas.openxmlformats.org/officeDocument/2006/relationships/externalLinkPath" Target="/sites/GwentGovernance/Finance%20Reporting/Debtors%20report%20for%20KPI%20Dec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_control"/>
      <sheetName val="Income &amp; Expenditure"/>
      <sheetName val="15133"/>
      <sheetName val="Sheet1"/>
      <sheetName val="Income &amp; Expenditure Exc MI&amp;T"/>
      <sheetName val="Income &amp; Expenditure Item9"/>
      <sheetName val="Income &amp; Expenditure Item10"/>
      <sheetName val="TB MonRep"/>
    </sheetNames>
    <sheetDataSet>
      <sheetData sheetId="0"/>
      <sheetData sheetId="1"/>
      <sheetData sheetId="2"/>
      <sheetData sheetId="3"/>
      <sheetData sheetId="4"/>
      <sheetData sheetId="5">
        <row r="18">
          <cell r="I18" t="str">
            <v>Category</v>
          </cell>
        </row>
        <row r="21">
          <cell r="I21" t="str">
            <v>Police Officer Pay &amp; Allowances</v>
          </cell>
          <cell r="S21">
            <v>21525602.354583427</v>
          </cell>
        </row>
        <row r="22">
          <cell r="I22" t="str">
            <v>Police Officer Pay &amp; Allowances</v>
          </cell>
          <cell r="S22">
            <v>22908.800000000003</v>
          </cell>
        </row>
        <row r="23">
          <cell r="I23" t="str">
            <v>Police Officer Pay &amp; Allowances</v>
          </cell>
          <cell r="S23">
            <v>0</v>
          </cell>
        </row>
        <row r="24">
          <cell r="I24" t="str">
            <v>Police Officer Pay &amp; Allowances</v>
          </cell>
          <cell r="S24">
            <v>0</v>
          </cell>
        </row>
        <row r="25">
          <cell r="I25" t="str">
            <v>Police Officer Pay &amp; Allowances</v>
          </cell>
          <cell r="S25">
            <v>0</v>
          </cell>
        </row>
        <row r="26">
          <cell r="I26" t="str">
            <v>Police Officer Pay &amp; Allowances</v>
          </cell>
          <cell r="S26">
            <v>0</v>
          </cell>
        </row>
        <row r="27">
          <cell r="I27" t="str">
            <v>Police Officer Pay &amp; Allowances</v>
          </cell>
          <cell r="S27">
            <v>0</v>
          </cell>
        </row>
        <row r="28">
          <cell r="I28" t="str">
            <v>Police Officer Pay &amp; Allowances</v>
          </cell>
          <cell r="S28">
            <v>6749.9999999999964</v>
          </cell>
        </row>
        <row r="29">
          <cell r="I29" t="str">
            <v>Police Officer Pay &amp; Allowances</v>
          </cell>
          <cell r="S29">
            <v>11658</v>
          </cell>
        </row>
        <row r="30">
          <cell r="I30" t="str">
            <v>Police Officer Pay &amp; Allowances</v>
          </cell>
          <cell r="S30">
            <v>986.5</v>
          </cell>
        </row>
        <row r="31">
          <cell r="I31" t="str">
            <v>Police Officer Pay &amp; Allowances</v>
          </cell>
          <cell r="S31">
            <v>7320</v>
          </cell>
        </row>
        <row r="32">
          <cell r="I32" t="str">
            <v>Police Officer Pay &amp; Allowances</v>
          </cell>
          <cell r="S32">
            <v>0</v>
          </cell>
        </row>
        <row r="33">
          <cell r="I33" t="str">
            <v>Police Officer Pay &amp; Allowances</v>
          </cell>
          <cell r="S33">
            <v>192000</v>
          </cell>
        </row>
        <row r="34">
          <cell r="I34" t="str">
            <v>Police Officer Pay &amp; Allowances</v>
          </cell>
          <cell r="S34">
            <v>23052.230000000054</v>
          </cell>
        </row>
        <row r="35">
          <cell r="I35" t="str">
            <v>Police Officer Pay &amp; Allowances</v>
          </cell>
          <cell r="S35">
            <v>53916.010000000213</v>
          </cell>
        </row>
        <row r="36">
          <cell r="S36">
            <v>21844193.894583434</v>
          </cell>
        </row>
        <row r="37">
          <cell r="S37">
            <v>0</v>
          </cell>
        </row>
        <row r="38">
          <cell r="S38">
            <v>0</v>
          </cell>
        </row>
        <row r="39">
          <cell r="I39" t="str">
            <v>Police Staff &amp; CSO Pay &amp; Allowances</v>
          </cell>
          <cell r="S39">
            <v>10761055.151999965</v>
          </cell>
        </row>
        <row r="40">
          <cell r="I40" t="str">
            <v>Police Staff &amp; CSO Pay &amp; Allowances</v>
          </cell>
          <cell r="S40">
            <v>140791.19000000006</v>
          </cell>
        </row>
        <row r="41">
          <cell r="I41" t="str">
            <v>Police Staff &amp; CSO Pay &amp; Allowances</v>
          </cell>
          <cell r="S41">
            <v>17778.009999999998</v>
          </cell>
        </row>
        <row r="42">
          <cell r="I42" t="str">
            <v>Police Staff &amp; CSO Pay &amp; Allowances</v>
          </cell>
          <cell r="S42">
            <v>0</v>
          </cell>
        </row>
        <row r="43">
          <cell r="I43" t="str">
            <v>Police Staff &amp; CSO Pay &amp; Allowances</v>
          </cell>
          <cell r="S43">
            <v>-0.25</v>
          </cell>
        </row>
        <row r="44">
          <cell r="I44" t="str">
            <v>Police Staff &amp; CSO Pay &amp; Allowances</v>
          </cell>
          <cell r="S44">
            <v>25130.640000000014</v>
          </cell>
        </row>
        <row r="45">
          <cell r="I45" t="str">
            <v>Police Staff &amp; CSO Pay &amp; Allowances</v>
          </cell>
          <cell r="S45">
            <v>907.30000000000018</v>
          </cell>
        </row>
        <row r="46">
          <cell r="I46" t="str">
            <v>Police Staff &amp; CSO Pay &amp; Allowances</v>
          </cell>
          <cell r="S46">
            <v>0</v>
          </cell>
        </row>
        <row r="47">
          <cell r="I47" t="str">
            <v>Police Staff &amp; CSO Pay &amp; Allowances</v>
          </cell>
          <cell r="S47">
            <v>1300.1300000000001</v>
          </cell>
        </row>
        <row r="48">
          <cell r="I48" t="str">
            <v>Police Staff &amp; CSO Pay &amp; Allowances</v>
          </cell>
          <cell r="S48">
            <v>49523.490000000005</v>
          </cell>
        </row>
        <row r="49">
          <cell r="S49">
            <v>10996485.661999963</v>
          </cell>
        </row>
        <row r="50">
          <cell r="S50">
            <v>0</v>
          </cell>
        </row>
        <row r="51">
          <cell r="S51">
            <v>0</v>
          </cell>
        </row>
        <row r="52">
          <cell r="I52" t="str">
            <v>Police Officer Overtime &amp; Enhancements</v>
          </cell>
          <cell r="S52">
            <v>25369.37000000001</v>
          </cell>
        </row>
        <row r="53">
          <cell r="I53" t="str">
            <v>Police Officer Overtime &amp; Enhancements</v>
          </cell>
          <cell r="S53">
            <v>216756.89</v>
          </cell>
        </row>
        <row r="54">
          <cell r="I54" t="str">
            <v>Police Officer Overtime &amp; Enhancements</v>
          </cell>
          <cell r="S54">
            <v>199682.10000000009</v>
          </cell>
        </row>
        <row r="55">
          <cell r="I55" t="str">
            <v>Police Officer Overtime &amp; Enhancements</v>
          </cell>
          <cell r="S55">
            <v>244851.88999999978</v>
          </cell>
        </row>
        <row r="56">
          <cell r="S56">
            <v>686660.25</v>
          </cell>
        </row>
        <row r="57">
          <cell r="S57">
            <v>0</v>
          </cell>
        </row>
        <row r="58">
          <cell r="S58">
            <v>0</v>
          </cell>
        </row>
        <row r="59">
          <cell r="I59" t="str">
            <v>Police Staff &amp; CSO Overtime &amp; Enhancements</v>
          </cell>
          <cell r="S59">
            <v>2059.1499999999978</v>
          </cell>
        </row>
        <row r="60">
          <cell r="I60" t="str">
            <v>Police Staff &amp; CSO Overtime &amp; Enhancements</v>
          </cell>
          <cell r="S60">
            <v>97679.390000000014</v>
          </cell>
        </row>
        <row r="61">
          <cell r="I61" t="str">
            <v>Police Staff &amp; CSO Overtime &amp; Enhancements</v>
          </cell>
          <cell r="S61">
            <v>378279.43999999994</v>
          </cell>
        </row>
        <row r="62">
          <cell r="S62">
            <v>478017.98</v>
          </cell>
        </row>
        <row r="63">
          <cell r="S63">
            <v>0</v>
          </cell>
        </row>
        <row r="64">
          <cell r="S64">
            <v>0</v>
          </cell>
        </row>
        <row r="65">
          <cell r="I65" t="str">
            <v>Other Employees Related Costs</v>
          </cell>
          <cell r="S65">
            <v>11963.719999999998</v>
          </cell>
        </row>
        <row r="66">
          <cell r="I66" t="str">
            <v>Other Employees Related Costs</v>
          </cell>
          <cell r="S66">
            <v>22665.720000000008</v>
          </cell>
        </row>
        <row r="67">
          <cell r="I67" t="str">
            <v>Other Employees Related Costs</v>
          </cell>
          <cell r="S67">
            <v>1563.9300000000003</v>
          </cell>
        </row>
        <row r="68">
          <cell r="S68">
            <v>36193.369999999995</v>
          </cell>
        </row>
        <row r="69">
          <cell r="S69">
            <v>0</v>
          </cell>
        </row>
        <row r="70">
          <cell r="S70">
            <v>0</v>
          </cell>
        </row>
        <row r="71">
          <cell r="I71" t="str">
            <v>Other Employees Related Costs</v>
          </cell>
          <cell r="S71">
            <v>59128.820000000007</v>
          </cell>
        </row>
        <row r="72">
          <cell r="S72">
            <v>59128.820000000007</v>
          </cell>
        </row>
        <row r="73">
          <cell r="S73">
            <v>0</v>
          </cell>
        </row>
        <row r="74">
          <cell r="S74">
            <v>0</v>
          </cell>
        </row>
        <row r="75">
          <cell r="I75" t="str">
            <v>Other Employees Related Costs</v>
          </cell>
          <cell r="S75">
            <v>134863.0199999999</v>
          </cell>
        </row>
        <row r="76">
          <cell r="I76" t="str">
            <v>Other Employees Related Costs</v>
          </cell>
          <cell r="S76">
            <v>10982.29</v>
          </cell>
        </row>
        <row r="77">
          <cell r="I77" t="str">
            <v>Other Employees Related Costs</v>
          </cell>
          <cell r="S77">
            <v>2680.1400000000031</v>
          </cell>
        </row>
        <row r="78">
          <cell r="I78" t="str">
            <v>Other Employees Related Costs</v>
          </cell>
          <cell r="S78">
            <v>7203.1700000000055</v>
          </cell>
        </row>
        <row r="79">
          <cell r="I79" t="str">
            <v>Other Employees Related Costs</v>
          </cell>
          <cell r="S79">
            <v>0</v>
          </cell>
        </row>
        <row r="80">
          <cell r="S80">
            <v>155728.61999999988</v>
          </cell>
        </row>
        <row r="81">
          <cell r="S81">
            <v>0</v>
          </cell>
        </row>
        <row r="82">
          <cell r="S82">
            <v>0</v>
          </cell>
        </row>
        <row r="83">
          <cell r="I83" t="str">
            <v>Other Employees Related Costs</v>
          </cell>
          <cell r="S83">
            <v>558837.22</v>
          </cell>
        </row>
        <row r="84">
          <cell r="I84" t="str">
            <v>Other Employees Related Costs</v>
          </cell>
          <cell r="S84">
            <v>500022</v>
          </cell>
        </row>
        <row r="85">
          <cell r="I85" t="str">
            <v>Other Employees Related Costs</v>
          </cell>
          <cell r="S85">
            <v>69523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1128382.22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995.62</v>
          </cell>
        </row>
        <row r="101">
          <cell r="S101">
            <v>995.62</v>
          </cell>
        </row>
        <row r="102">
          <cell r="S102">
            <v>0</v>
          </cell>
        </row>
        <row r="103">
          <cell r="S103">
            <v>35385786.4365834</v>
          </cell>
        </row>
        <row r="104">
          <cell r="S104">
            <v>0</v>
          </cell>
        </row>
        <row r="105">
          <cell r="S105">
            <v>0</v>
          </cell>
        </row>
        <row r="106">
          <cell r="S106">
            <v>0</v>
          </cell>
        </row>
        <row r="107">
          <cell r="I107" t="str">
            <v>Premises Costs</v>
          </cell>
          <cell r="S107">
            <v>1094484.1000000001</v>
          </cell>
        </row>
        <row r="108">
          <cell r="I108" t="str">
            <v>Premises Costs</v>
          </cell>
          <cell r="S108">
            <v>-631861.46000000008</v>
          </cell>
        </row>
        <row r="109">
          <cell r="I109" t="str">
            <v>Premises Costs</v>
          </cell>
          <cell r="S109">
            <v>48979.979999999996</v>
          </cell>
        </row>
        <row r="110">
          <cell r="I110" t="str">
            <v>Premises Costs</v>
          </cell>
          <cell r="S110">
            <v>-539015.85</v>
          </cell>
        </row>
        <row r="111">
          <cell r="I111" t="str">
            <v>Premises Costs</v>
          </cell>
          <cell r="S111">
            <v>4190</v>
          </cell>
        </row>
        <row r="112">
          <cell r="I112" t="str">
            <v>Premises Costs</v>
          </cell>
          <cell r="S112">
            <v>10634</v>
          </cell>
        </row>
        <row r="113">
          <cell r="I113" t="str">
            <v>Premises Costs</v>
          </cell>
          <cell r="S113">
            <v>70712.76999999999</v>
          </cell>
        </row>
        <row r="114">
          <cell r="I114" t="str">
            <v>Premises Costs</v>
          </cell>
          <cell r="S114">
            <v>32458.200000000012</v>
          </cell>
        </row>
        <row r="115">
          <cell r="I115" t="str">
            <v>Premises Costs</v>
          </cell>
          <cell r="S115">
            <v>60217.560000000012</v>
          </cell>
        </row>
        <row r="116">
          <cell r="I116" t="str">
            <v>Premises Costs</v>
          </cell>
          <cell r="S116">
            <v>9573.239999999998</v>
          </cell>
        </row>
        <row r="117">
          <cell r="I117" t="str">
            <v>Premises Costs</v>
          </cell>
          <cell r="S117">
            <v>-3768.88</v>
          </cell>
        </row>
        <row r="118">
          <cell r="I118" t="str">
            <v>Premises Costs</v>
          </cell>
          <cell r="S118">
            <v>6275</v>
          </cell>
        </row>
        <row r="119">
          <cell r="I119" t="str">
            <v>Premises Costs</v>
          </cell>
          <cell r="S119">
            <v>-1885.98</v>
          </cell>
        </row>
        <row r="120">
          <cell r="S120">
            <v>2263809.6800000002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I123" t="str">
            <v>Premises Costs</v>
          </cell>
          <cell r="S123">
            <v>36712.670000000013</v>
          </cell>
        </row>
        <row r="124">
          <cell r="I124" t="str">
            <v>Premises Costs</v>
          </cell>
          <cell r="S124">
            <v>222796.45</v>
          </cell>
        </row>
        <row r="125">
          <cell r="I125" t="str">
            <v>Premises Costs</v>
          </cell>
          <cell r="S125">
            <v>0</v>
          </cell>
        </row>
        <row r="126">
          <cell r="I126" t="str">
            <v>Premises Costs</v>
          </cell>
          <cell r="S126">
            <v>224069.18999999994</v>
          </cell>
        </row>
        <row r="127">
          <cell r="I127" t="str">
            <v>Premises Costs</v>
          </cell>
          <cell r="S127">
            <v>6534.23</v>
          </cell>
        </row>
        <row r="128">
          <cell r="I128" t="str">
            <v>Premises Costs</v>
          </cell>
          <cell r="S128">
            <v>1507</v>
          </cell>
        </row>
        <row r="129">
          <cell r="I129" t="str">
            <v>Premises Costs</v>
          </cell>
          <cell r="S129">
            <v>19523.870000000003</v>
          </cell>
        </row>
        <row r="130">
          <cell r="I130" t="str">
            <v>Premises Costs</v>
          </cell>
          <cell r="S130">
            <v>-116252.84</v>
          </cell>
        </row>
        <row r="131">
          <cell r="S131">
            <v>394890.56999999995</v>
          </cell>
        </row>
        <row r="132">
          <cell r="S132">
            <v>0</v>
          </cell>
        </row>
        <row r="133">
          <cell r="S133">
            <v>0</v>
          </cell>
        </row>
        <row r="134">
          <cell r="I134" t="str">
            <v>Premises Costs</v>
          </cell>
          <cell r="S134">
            <v>0</v>
          </cell>
        </row>
        <row r="135">
          <cell r="I135" t="str">
            <v>Premises Costs</v>
          </cell>
          <cell r="S135">
            <v>435967.82999999996</v>
          </cell>
        </row>
        <row r="136">
          <cell r="I136" t="str">
            <v>Premises Costs</v>
          </cell>
          <cell r="S136">
            <v>221988.50999999989</v>
          </cell>
        </row>
        <row r="137">
          <cell r="I137" t="str">
            <v>Premises Costs</v>
          </cell>
          <cell r="S137">
            <v>14391.949999999997</v>
          </cell>
        </row>
        <row r="138">
          <cell r="S138">
            <v>672348.2899999998</v>
          </cell>
        </row>
        <row r="139">
          <cell r="S139">
            <v>0</v>
          </cell>
        </row>
        <row r="140">
          <cell r="S140">
            <v>0</v>
          </cell>
        </row>
        <row r="141">
          <cell r="I141" t="str">
            <v>Premises Costs</v>
          </cell>
          <cell r="S141">
            <v>157123.99</v>
          </cell>
        </row>
        <row r="142">
          <cell r="I142" t="str">
            <v>Premises Costs</v>
          </cell>
          <cell r="S142">
            <v>11138.579999999842</v>
          </cell>
        </row>
        <row r="143">
          <cell r="I143" t="str">
            <v>Premises Costs</v>
          </cell>
          <cell r="S143">
            <v>6559.32</v>
          </cell>
        </row>
        <row r="144">
          <cell r="S144">
            <v>174821.8899999999</v>
          </cell>
        </row>
        <row r="145">
          <cell r="S145">
            <v>0</v>
          </cell>
        </row>
        <row r="146">
          <cell r="S146">
            <v>0</v>
          </cell>
        </row>
        <row r="147">
          <cell r="I147" t="str">
            <v>Premises Costs</v>
          </cell>
          <cell r="S147">
            <v>6920.570000000007</v>
          </cell>
        </row>
        <row r="148">
          <cell r="S148">
            <v>6920.570000000007</v>
          </cell>
        </row>
        <row r="149">
          <cell r="S149">
            <v>0</v>
          </cell>
        </row>
        <row r="150">
          <cell r="S150">
            <v>0</v>
          </cell>
        </row>
        <row r="151">
          <cell r="S151">
            <v>0</v>
          </cell>
        </row>
        <row r="152">
          <cell r="S152">
            <v>0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0</v>
          </cell>
        </row>
        <row r="156">
          <cell r="S156">
            <v>0</v>
          </cell>
        </row>
        <row r="157">
          <cell r="S157">
            <v>0</v>
          </cell>
        </row>
        <row r="158">
          <cell r="S158">
            <v>0</v>
          </cell>
        </row>
        <row r="159">
          <cell r="S159">
            <v>3512791</v>
          </cell>
        </row>
        <row r="160">
          <cell r="S160">
            <v>0</v>
          </cell>
        </row>
        <row r="161">
          <cell r="S161">
            <v>0</v>
          </cell>
        </row>
        <row r="162">
          <cell r="S162">
            <v>0</v>
          </cell>
        </row>
        <row r="163">
          <cell r="I163" t="str">
            <v>Transport Costs</v>
          </cell>
          <cell r="S163">
            <v>2372.4899999999998</v>
          </cell>
        </row>
        <row r="164">
          <cell r="I164" t="str">
            <v>Transport Costs</v>
          </cell>
          <cell r="S164">
            <v>9397.0099999999948</v>
          </cell>
        </row>
        <row r="165">
          <cell r="I165" t="str">
            <v>Transport Costs</v>
          </cell>
          <cell r="S165">
            <v>0</v>
          </cell>
        </row>
        <row r="166">
          <cell r="I166" t="str">
            <v>Transport Costs</v>
          </cell>
          <cell r="S166">
            <v>2886.25</v>
          </cell>
        </row>
        <row r="167">
          <cell r="I167" t="str">
            <v>Transport Costs</v>
          </cell>
          <cell r="S167">
            <v>-9822.8799999999974</v>
          </cell>
        </row>
        <row r="168">
          <cell r="I168" t="str">
            <v>Transport Costs</v>
          </cell>
          <cell r="S168">
            <v>-25080.170000000013</v>
          </cell>
        </row>
        <row r="169">
          <cell r="I169" t="str">
            <v>Transport Costs</v>
          </cell>
          <cell r="S169">
            <v>-14817.89999999998</v>
          </cell>
        </row>
        <row r="170">
          <cell r="S170">
            <v>43197.799999999988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I173" t="str">
            <v>Transport Costs</v>
          </cell>
          <cell r="S173">
            <v>27511.210000000014</v>
          </cell>
        </row>
        <row r="174">
          <cell r="I174" t="str">
            <v>Transport Costs</v>
          </cell>
          <cell r="S174">
            <v>0</v>
          </cell>
        </row>
        <row r="175">
          <cell r="I175" t="str">
            <v>Transport Costs</v>
          </cell>
          <cell r="S175">
            <v>138631.75</v>
          </cell>
        </row>
        <row r="176">
          <cell r="S176">
            <v>166142.95999999996</v>
          </cell>
        </row>
        <row r="177">
          <cell r="S177">
            <v>0</v>
          </cell>
        </row>
        <row r="178">
          <cell r="S178">
            <v>0</v>
          </cell>
        </row>
        <row r="179">
          <cell r="I179" t="str">
            <v>Transport Costs</v>
          </cell>
          <cell r="S179">
            <v>59160.470000000059</v>
          </cell>
        </row>
        <row r="180">
          <cell r="I180" t="str">
            <v>Transport Costs</v>
          </cell>
          <cell r="S180">
            <v>66474.919999999984</v>
          </cell>
        </row>
        <row r="181">
          <cell r="I181" t="str">
            <v>Transport Costs</v>
          </cell>
          <cell r="S181">
            <v>25999.789999999979</v>
          </cell>
        </row>
        <row r="182">
          <cell r="I182" t="str">
            <v>Transport Costs</v>
          </cell>
          <cell r="S182">
            <v>0</v>
          </cell>
        </row>
        <row r="183">
          <cell r="I183" t="str">
            <v>Transport Costs</v>
          </cell>
          <cell r="S183">
            <v>79999.51999999999</v>
          </cell>
        </row>
        <row r="184">
          <cell r="I184" t="str">
            <v>Transport Costs</v>
          </cell>
          <cell r="S184">
            <v>16829.75</v>
          </cell>
        </row>
        <row r="185">
          <cell r="S185">
            <v>248464.44999999995</v>
          </cell>
        </row>
        <row r="186">
          <cell r="S186">
            <v>0</v>
          </cell>
        </row>
        <row r="187">
          <cell r="S187">
            <v>0</v>
          </cell>
        </row>
        <row r="188">
          <cell r="I188" t="str">
            <v>Transport Costs</v>
          </cell>
          <cell r="S188">
            <v>261313.03000000003</v>
          </cell>
        </row>
        <row r="189">
          <cell r="I189" t="str">
            <v>Transport Costs</v>
          </cell>
          <cell r="S189">
            <v>27658.549999999988</v>
          </cell>
        </row>
        <row r="190">
          <cell r="I190" t="str">
            <v>Transport Costs</v>
          </cell>
          <cell r="S190">
            <v>18756</v>
          </cell>
        </row>
        <row r="191">
          <cell r="I191" t="str">
            <v>Transport Costs</v>
          </cell>
          <cell r="S191">
            <v>1526</v>
          </cell>
        </row>
        <row r="192">
          <cell r="S192">
            <v>309253.58000000007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0</v>
          </cell>
        </row>
        <row r="197">
          <cell r="S197">
            <v>0</v>
          </cell>
        </row>
        <row r="198">
          <cell r="S198">
            <v>0</v>
          </cell>
        </row>
        <row r="199">
          <cell r="S199">
            <v>0</v>
          </cell>
        </row>
        <row r="200">
          <cell r="S200">
            <v>767058.79</v>
          </cell>
        </row>
        <row r="201">
          <cell r="S201">
            <v>0</v>
          </cell>
        </row>
        <row r="202">
          <cell r="S202">
            <v>0</v>
          </cell>
        </row>
        <row r="203">
          <cell r="S203">
            <v>0</v>
          </cell>
        </row>
        <row r="204">
          <cell r="I204" t="str">
            <v>Supplies &amp; Services</v>
          </cell>
          <cell r="S204">
            <v>-230155.81999999995</v>
          </cell>
        </row>
        <row r="205">
          <cell r="I205" t="str">
            <v>Supplies &amp; Services</v>
          </cell>
          <cell r="S205">
            <v>0</v>
          </cell>
        </row>
        <row r="206">
          <cell r="I206" t="str">
            <v>Supplies &amp; Services</v>
          </cell>
          <cell r="S206">
            <v>0</v>
          </cell>
        </row>
        <row r="207">
          <cell r="I207" t="str">
            <v>Supplies &amp; Services</v>
          </cell>
          <cell r="S207">
            <v>83396</v>
          </cell>
        </row>
        <row r="208">
          <cell r="I208" t="str">
            <v>Supplies &amp; Services</v>
          </cell>
          <cell r="S208">
            <v>26950</v>
          </cell>
        </row>
        <row r="209">
          <cell r="I209" t="str">
            <v>Supplies &amp; Services</v>
          </cell>
          <cell r="S209">
            <v>16285.29</v>
          </cell>
        </row>
        <row r="210">
          <cell r="I210" t="str">
            <v>Supplies &amp; Services</v>
          </cell>
          <cell r="S210">
            <v>-40380.780000000028</v>
          </cell>
        </row>
        <row r="211">
          <cell r="I211" t="str">
            <v>Supplies &amp; Services</v>
          </cell>
          <cell r="S211">
            <v>199.92000000000007</v>
          </cell>
        </row>
        <row r="212">
          <cell r="I212" t="str">
            <v>Supplies &amp; Services</v>
          </cell>
          <cell r="S212">
            <v>7580.42</v>
          </cell>
        </row>
        <row r="213">
          <cell r="S213">
            <v>314246.03000000003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I216" t="str">
            <v>Supplies &amp; Services</v>
          </cell>
          <cell r="S216">
            <v>871.1399999999976</v>
          </cell>
        </row>
        <row r="217">
          <cell r="I217" t="str">
            <v>Supplies &amp; Services</v>
          </cell>
          <cell r="S217">
            <v>12479.520000000019</v>
          </cell>
        </row>
        <row r="218">
          <cell r="I218" t="str">
            <v>Supplies &amp; Services</v>
          </cell>
          <cell r="S218">
            <v>786.15999999999985</v>
          </cell>
        </row>
        <row r="219">
          <cell r="I219" t="str">
            <v>Supplies &amp; Services</v>
          </cell>
          <cell r="S219">
            <v>14653.099999999991</v>
          </cell>
        </row>
        <row r="220">
          <cell r="I220" t="str">
            <v>Supplies &amp; Services</v>
          </cell>
          <cell r="S220">
            <v>2446.9499999999998</v>
          </cell>
        </row>
        <row r="221">
          <cell r="I221" t="str">
            <v>Supplies &amp; Services</v>
          </cell>
          <cell r="S221">
            <v>5263.69</v>
          </cell>
        </row>
        <row r="222">
          <cell r="S222">
            <v>38134.559999999998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I225" t="str">
            <v>Supplies &amp; Services</v>
          </cell>
          <cell r="S225">
            <v>45143.73000000001</v>
          </cell>
        </row>
        <row r="226">
          <cell r="S226">
            <v>45143.73000000001</v>
          </cell>
        </row>
        <row r="227">
          <cell r="S227">
            <v>0</v>
          </cell>
        </row>
        <row r="228">
          <cell r="S228">
            <v>0</v>
          </cell>
        </row>
        <row r="229">
          <cell r="I229" t="str">
            <v>Supplies &amp; Services</v>
          </cell>
          <cell r="S229">
            <v>0</v>
          </cell>
        </row>
        <row r="230">
          <cell r="I230" t="str">
            <v>Supplies &amp; Services</v>
          </cell>
          <cell r="S230">
            <v>11056.650000000001</v>
          </cell>
        </row>
        <row r="231">
          <cell r="I231" t="str">
            <v>Supplies &amp; Services</v>
          </cell>
          <cell r="S231">
            <v>13905.409999999996</v>
          </cell>
        </row>
        <row r="232">
          <cell r="I232" t="str">
            <v>Supplies &amp; Services</v>
          </cell>
          <cell r="S232">
            <v>10714.009999999995</v>
          </cell>
        </row>
        <row r="233">
          <cell r="I233" t="str">
            <v>Supplies &amp; Services</v>
          </cell>
          <cell r="S233">
            <v>1399.5099999999993</v>
          </cell>
        </row>
        <row r="234">
          <cell r="I234" t="str">
            <v>Supplies &amp; Services</v>
          </cell>
          <cell r="S234">
            <v>0</v>
          </cell>
        </row>
        <row r="235">
          <cell r="I235" t="str">
            <v>Supplies &amp; Services</v>
          </cell>
          <cell r="S235">
            <v>8009.3700000000026</v>
          </cell>
        </row>
        <row r="236">
          <cell r="I236" t="str">
            <v>Supplies &amp; Services</v>
          </cell>
          <cell r="S236">
            <v>-313.99</v>
          </cell>
        </row>
        <row r="237">
          <cell r="S237">
            <v>44770.959999999992</v>
          </cell>
        </row>
        <row r="238">
          <cell r="S238">
            <v>0</v>
          </cell>
        </row>
        <row r="239">
          <cell r="S239">
            <v>0</v>
          </cell>
        </row>
        <row r="240">
          <cell r="I240" t="str">
            <v>Supplies &amp; Services</v>
          </cell>
          <cell r="S240">
            <v>54289</v>
          </cell>
        </row>
        <row r="241">
          <cell r="I241" t="str">
            <v>Supplies &amp; Services</v>
          </cell>
          <cell r="S241">
            <v>117492.94999999995</v>
          </cell>
        </row>
        <row r="242">
          <cell r="I242" t="str">
            <v>Supplies &amp; Services</v>
          </cell>
          <cell r="S242">
            <v>1602.04</v>
          </cell>
        </row>
        <row r="243">
          <cell r="S243">
            <v>173383.99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I246" t="str">
            <v>Supplies &amp; Services</v>
          </cell>
          <cell r="S246">
            <v>18734.699999999997</v>
          </cell>
        </row>
        <row r="247">
          <cell r="I247" t="str">
            <v>Supplies &amp; Services</v>
          </cell>
          <cell r="S247">
            <v>0</v>
          </cell>
        </row>
        <row r="248">
          <cell r="I248" t="str">
            <v>Supplies &amp; Services</v>
          </cell>
          <cell r="S248">
            <v>38673.699999999997</v>
          </cell>
        </row>
        <row r="249">
          <cell r="S249">
            <v>57408.399999999994</v>
          </cell>
        </row>
        <row r="250">
          <cell r="S250">
            <v>0</v>
          </cell>
        </row>
        <row r="251">
          <cell r="S251">
            <v>0</v>
          </cell>
        </row>
        <row r="252">
          <cell r="I252" t="str">
            <v>Supplies &amp; Services</v>
          </cell>
          <cell r="S252">
            <v>32442.589999999967</v>
          </cell>
        </row>
        <row r="253">
          <cell r="I253" t="str">
            <v>Supplies &amp; Services</v>
          </cell>
          <cell r="S253">
            <v>15960</v>
          </cell>
        </row>
        <row r="254">
          <cell r="I254" t="str">
            <v>Supplies &amp; Services</v>
          </cell>
          <cell r="S254">
            <v>81830</v>
          </cell>
        </row>
        <row r="255">
          <cell r="I255" t="str">
            <v>Supplies &amp; Services</v>
          </cell>
          <cell r="S255">
            <v>6183.79</v>
          </cell>
        </row>
        <row r="256">
          <cell r="I256" t="str">
            <v>Supplies &amp; Services</v>
          </cell>
          <cell r="S256">
            <v>221657.41999999998</v>
          </cell>
        </row>
        <row r="257">
          <cell r="I257" t="str">
            <v>Supplies &amp; Services</v>
          </cell>
          <cell r="S257">
            <v>8001</v>
          </cell>
        </row>
        <row r="258">
          <cell r="I258" t="str">
            <v>Supplies &amp; Services</v>
          </cell>
          <cell r="S258">
            <v>20674</v>
          </cell>
        </row>
        <row r="259">
          <cell r="I259" t="str">
            <v>Supplies &amp; Services</v>
          </cell>
          <cell r="S259">
            <v>-2314229.9299999997</v>
          </cell>
        </row>
        <row r="260">
          <cell r="I260" t="str">
            <v>Supplies &amp; Services</v>
          </cell>
          <cell r="S260">
            <v>2742912.1700000018</v>
          </cell>
        </row>
        <row r="261">
          <cell r="I261" t="str">
            <v>Supplies &amp; Services</v>
          </cell>
          <cell r="S261">
            <v>7761.68</v>
          </cell>
        </row>
        <row r="262">
          <cell r="I262" t="str">
            <v>Supplies &amp; Services</v>
          </cell>
          <cell r="S262">
            <v>0</v>
          </cell>
        </row>
        <row r="263">
          <cell r="I263" t="str">
            <v>Supplies &amp; Services</v>
          </cell>
          <cell r="S263">
            <v>4160460.58</v>
          </cell>
        </row>
        <row r="264">
          <cell r="I264" t="str">
            <v>Supplies &amp; Services</v>
          </cell>
          <cell r="S264">
            <v>95601.62</v>
          </cell>
        </row>
        <row r="265">
          <cell r="I265" t="str">
            <v>Supplies &amp; Services</v>
          </cell>
          <cell r="S265">
            <v>-472.5</v>
          </cell>
        </row>
        <row r="266">
          <cell r="I266" t="str">
            <v>Supplies &amp; Services</v>
          </cell>
          <cell r="S266">
            <v>5609.8</v>
          </cell>
        </row>
        <row r="267">
          <cell r="I267" t="str">
            <v>Supplies &amp; Services</v>
          </cell>
          <cell r="S267">
            <v>26908.850000000006</v>
          </cell>
        </row>
        <row r="268">
          <cell r="I268" t="str">
            <v>Supplies &amp; Services</v>
          </cell>
          <cell r="S268">
            <v>2974.1000000000004</v>
          </cell>
        </row>
        <row r="269">
          <cell r="I269" t="str">
            <v>Supplies &amp; Services</v>
          </cell>
          <cell r="S269">
            <v>30554.5</v>
          </cell>
        </row>
        <row r="270">
          <cell r="S270">
            <v>5963012.6700000018</v>
          </cell>
        </row>
        <row r="273">
          <cell r="I273" t="str">
            <v>Supplies &amp; Services</v>
          </cell>
          <cell r="S273">
            <v>33489.409999999974</v>
          </cell>
        </row>
        <row r="274">
          <cell r="I274" t="str">
            <v>Supplies &amp; Services</v>
          </cell>
          <cell r="S274">
            <v>11445.080000000002</v>
          </cell>
        </row>
        <row r="275">
          <cell r="I275" t="str">
            <v>Supplies &amp; Services</v>
          </cell>
          <cell r="S275">
            <v>-1736.2700000000077</v>
          </cell>
        </row>
        <row r="276">
          <cell r="I276" t="str">
            <v>Supplies &amp; Services</v>
          </cell>
          <cell r="S276">
            <v>678120.84999999963</v>
          </cell>
        </row>
        <row r="277">
          <cell r="S277">
            <v>721319.06999999937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I280" t="str">
            <v>Supplies &amp; Services</v>
          </cell>
          <cell r="S280">
            <v>0</v>
          </cell>
        </row>
        <row r="281">
          <cell r="I281" t="str">
            <v>Supplies &amp; Services</v>
          </cell>
          <cell r="S281">
            <v>74877.170000000013</v>
          </cell>
        </row>
        <row r="282">
          <cell r="I282" t="str">
            <v>Supplies &amp; Services</v>
          </cell>
          <cell r="S282">
            <v>0</v>
          </cell>
        </row>
        <row r="283">
          <cell r="I283" t="str">
            <v>Supplies &amp; Services</v>
          </cell>
          <cell r="S283">
            <v>-10</v>
          </cell>
        </row>
        <row r="284">
          <cell r="I284" t="str">
            <v>Supplies &amp; Services</v>
          </cell>
          <cell r="S284">
            <v>2412.02</v>
          </cell>
        </row>
        <row r="285">
          <cell r="I285" t="str">
            <v>Supplies &amp; Services</v>
          </cell>
          <cell r="S285">
            <v>240183.15999999997</v>
          </cell>
        </row>
        <row r="286">
          <cell r="I286" t="str">
            <v>Supplies &amp; Services</v>
          </cell>
          <cell r="S286">
            <v>876</v>
          </cell>
        </row>
        <row r="287">
          <cell r="I287" t="str">
            <v>Supplies &amp; Services</v>
          </cell>
          <cell r="S287">
            <v>8058.6199999999953</v>
          </cell>
        </row>
        <row r="288">
          <cell r="I288" t="str">
            <v>Supplies &amp; Services</v>
          </cell>
          <cell r="S288">
            <v>30429.800000000017</v>
          </cell>
        </row>
        <row r="289">
          <cell r="I289" t="str">
            <v>Supplies &amp; Services</v>
          </cell>
          <cell r="S289">
            <v>551000</v>
          </cell>
        </row>
        <row r="290">
          <cell r="S290">
            <v>907826.77</v>
          </cell>
        </row>
        <row r="291">
          <cell r="S291">
            <v>0</v>
          </cell>
        </row>
        <row r="292">
          <cell r="S292">
            <v>0</v>
          </cell>
        </row>
        <row r="293">
          <cell r="I293" t="str">
            <v>Supplies &amp; Services</v>
          </cell>
          <cell r="S293">
            <v>104786.29999999999</v>
          </cell>
        </row>
        <row r="294">
          <cell r="I294" t="str">
            <v>Supplies &amp; Services</v>
          </cell>
          <cell r="S294">
            <v>9000.1300000000047</v>
          </cell>
        </row>
        <row r="295">
          <cell r="I295" t="str">
            <v>Supplies &amp; Services</v>
          </cell>
          <cell r="S295">
            <v>0.41999999999984539</v>
          </cell>
        </row>
        <row r="296">
          <cell r="I296" t="str">
            <v>Supplies &amp; Services</v>
          </cell>
          <cell r="S296">
            <v>1000.2700000000041</v>
          </cell>
        </row>
        <row r="297">
          <cell r="I297" t="str">
            <v>Supplies &amp; Services</v>
          </cell>
          <cell r="S297">
            <v>-238.18</v>
          </cell>
        </row>
        <row r="298">
          <cell r="S298">
            <v>114548.94</v>
          </cell>
        </row>
        <row r="299">
          <cell r="S299">
            <v>0</v>
          </cell>
        </row>
        <row r="300">
          <cell r="S300">
            <v>0</v>
          </cell>
        </row>
        <row r="301">
          <cell r="I301" t="str">
            <v>Supplies &amp; Services</v>
          </cell>
          <cell r="S301">
            <v>0</v>
          </cell>
        </row>
        <row r="302">
          <cell r="I302" t="str">
            <v>Supplies &amp; Services</v>
          </cell>
          <cell r="S302">
            <v>10127.940000000006</v>
          </cell>
        </row>
        <row r="303">
          <cell r="I303" t="str">
            <v>Supplies &amp; Services</v>
          </cell>
          <cell r="S303">
            <v>107555.78999999998</v>
          </cell>
        </row>
        <row r="304">
          <cell r="I304" t="str">
            <v>Supplies &amp; Services</v>
          </cell>
          <cell r="S304">
            <v>107371.79999999999</v>
          </cell>
        </row>
        <row r="305">
          <cell r="I305" t="str">
            <v>Supplies &amp; Services</v>
          </cell>
          <cell r="S305">
            <v>7860</v>
          </cell>
        </row>
        <row r="306">
          <cell r="I306" t="str">
            <v>Supplies &amp; Services</v>
          </cell>
          <cell r="S306">
            <v>0</v>
          </cell>
        </row>
        <row r="307">
          <cell r="I307" t="str">
            <v>Supplies &amp; Services</v>
          </cell>
          <cell r="S307">
            <v>77.33</v>
          </cell>
        </row>
        <row r="308">
          <cell r="I308" t="str">
            <v>Supplies &amp; Services</v>
          </cell>
          <cell r="S308">
            <v>3015.3899999999994</v>
          </cell>
        </row>
        <row r="309">
          <cell r="I309" t="str">
            <v>Supplies &amp; Services</v>
          </cell>
          <cell r="S309">
            <v>26487.580000000016</v>
          </cell>
        </row>
        <row r="310">
          <cell r="I310" t="str">
            <v>Supplies &amp; Services</v>
          </cell>
          <cell r="S310">
            <v>2031.0200000000004</v>
          </cell>
        </row>
        <row r="311">
          <cell r="I311" t="str">
            <v>Supplies &amp; Services</v>
          </cell>
          <cell r="S311">
            <v>10249.269999999997</v>
          </cell>
        </row>
        <row r="312">
          <cell r="I312" t="str">
            <v>Supplies &amp; Services</v>
          </cell>
          <cell r="S312">
            <v>0</v>
          </cell>
        </row>
        <row r="313">
          <cell r="I313" t="str">
            <v>Supplies &amp; Services</v>
          </cell>
          <cell r="S313">
            <v>269722.89999999997</v>
          </cell>
        </row>
        <row r="314">
          <cell r="I314" t="str">
            <v>Supplies &amp; Services</v>
          </cell>
          <cell r="S314">
            <v>0</v>
          </cell>
        </row>
        <row r="315">
          <cell r="I315" t="str">
            <v>Supplies &amp; Services</v>
          </cell>
          <cell r="S315">
            <v>15485.239999999998</v>
          </cell>
        </row>
        <row r="316">
          <cell r="I316" t="str">
            <v>Supplies &amp; Services</v>
          </cell>
          <cell r="S316">
            <v>0</v>
          </cell>
        </row>
        <row r="317">
          <cell r="I317" t="str">
            <v>Supplies &amp; Services</v>
          </cell>
          <cell r="S317">
            <v>0</v>
          </cell>
        </row>
        <row r="318">
          <cell r="I318" t="str">
            <v>Supplies &amp; Services</v>
          </cell>
          <cell r="S318">
            <v>0</v>
          </cell>
        </row>
        <row r="319">
          <cell r="I319" t="str">
            <v>Supplies &amp; Services</v>
          </cell>
          <cell r="S319">
            <v>8583.5700000000033</v>
          </cell>
        </row>
        <row r="320">
          <cell r="I320" t="str">
            <v>Supplies &amp; Services</v>
          </cell>
          <cell r="S320">
            <v>5000</v>
          </cell>
        </row>
        <row r="321">
          <cell r="I321" t="str">
            <v>Supplies &amp; Services</v>
          </cell>
          <cell r="S321">
            <v>3526.5399999999936</v>
          </cell>
        </row>
        <row r="322">
          <cell r="S322">
            <v>577094.37000000011</v>
          </cell>
        </row>
        <row r="323">
          <cell r="S323">
            <v>0</v>
          </cell>
        </row>
        <row r="324">
          <cell r="S324">
            <v>0</v>
          </cell>
        </row>
        <row r="325">
          <cell r="S325">
            <v>0</v>
          </cell>
        </row>
        <row r="326">
          <cell r="S326">
            <v>0</v>
          </cell>
        </row>
        <row r="327">
          <cell r="S327">
            <v>0</v>
          </cell>
        </row>
        <row r="328">
          <cell r="S328">
            <v>0</v>
          </cell>
        </row>
        <row r="329">
          <cell r="S329">
            <v>0</v>
          </cell>
        </row>
        <row r="330">
          <cell r="S330">
            <v>0</v>
          </cell>
        </row>
        <row r="331">
          <cell r="S331">
            <v>0</v>
          </cell>
        </row>
        <row r="332">
          <cell r="S332">
            <v>0</v>
          </cell>
        </row>
        <row r="333">
          <cell r="S333">
            <v>0</v>
          </cell>
        </row>
        <row r="334">
          <cell r="S334">
            <v>0</v>
          </cell>
        </row>
        <row r="335">
          <cell r="S335">
            <v>0</v>
          </cell>
        </row>
        <row r="336">
          <cell r="S336">
            <v>0</v>
          </cell>
        </row>
        <row r="337">
          <cell r="S337">
            <v>0</v>
          </cell>
        </row>
        <row r="338">
          <cell r="S338">
            <v>0</v>
          </cell>
        </row>
        <row r="339">
          <cell r="S339">
            <v>0</v>
          </cell>
        </row>
        <row r="340">
          <cell r="S340">
            <v>0</v>
          </cell>
        </row>
        <row r="341">
          <cell r="S341">
            <v>8956889.4899999984</v>
          </cell>
        </row>
        <row r="342">
          <cell r="S342">
            <v>0</v>
          </cell>
        </row>
        <row r="343">
          <cell r="S343">
            <v>0</v>
          </cell>
        </row>
        <row r="344">
          <cell r="S344">
            <v>0</v>
          </cell>
        </row>
        <row r="345">
          <cell r="I345" t="str">
            <v>Contribution to Police Computer Co.</v>
          </cell>
          <cell r="S345">
            <v>0.4599999999627471</v>
          </cell>
        </row>
        <row r="346">
          <cell r="S346">
            <v>0.4599999999627471</v>
          </cell>
        </row>
        <row r="347">
          <cell r="S347">
            <v>0</v>
          </cell>
        </row>
        <row r="348">
          <cell r="S348">
            <v>0</v>
          </cell>
        </row>
        <row r="349">
          <cell r="I349" t="str">
            <v>Capital Charge</v>
          </cell>
          <cell r="S349">
            <v>0</v>
          </cell>
        </row>
        <row r="350">
          <cell r="I350" t="str">
            <v>Capital Charge</v>
          </cell>
          <cell r="S350">
            <v>0</v>
          </cell>
        </row>
        <row r="351">
          <cell r="I351" t="str">
            <v>Capital Charge</v>
          </cell>
          <cell r="S351">
            <v>0</v>
          </cell>
        </row>
        <row r="352">
          <cell r="I352" t="str">
            <v>Capital Charge</v>
          </cell>
          <cell r="S352">
            <v>0</v>
          </cell>
        </row>
        <row r="353">
          <cell r="S353">
            <v>0</v>
          </cell>
        </row>
        <row r="354">
          <cell r="S354">
            <v>0</v>
          </cell>
        </row>
        <row r="355">
          <cell r="S355">
            <v>0</v>
          </cell>
        </row>
        <row r="356">
          <cell r="S356">
            <v>0</v>
          </cell>
        </row>
        <row r="357">
          <cell r="S357">
            <v>0</v>
          </cell>
        </row>
        <row r="358">
          <cell r="S358">
            <v>0</v>
          </cell>
        </row>
        <row r="359">
          <cell r="S359">
            <v>0</v>
          </cell>
        </row>
        <row r="360">
          <cell r="S360">
            <v>0</v>
          </cell>
        </row>
        <row r="361">
          <cell r="S361">
            <v>0</v>
          </cell>
        </row>
        <row r="362">
          <cell r="S362">
            <v>0</v>
          </cell>
        </row>
        <row r="363">
          <cell r="S363">
            <v>0</v>
          </cell>
        </row>
        <row r="364">
          <cell r="S364">
            <v>0</v>
          </cell>
        </row>
        <row r="365">
          <cell r="S365">
            <v>0</v>
          </cell>
        </row>
        <row r="366">
          <cell r="I366" t="str">
            <v>Development Funds</v>
          </cell>
          <cell r="S366">
            <v>0</v>
          </cell>
        </row>
        <row r="367">
          <cell r="S367">
            <v>0</v>
          </cell>
        </row>
        <row r="368">
          <cell r="S368">
            <v>0</v>
          </cell>
        </row>
        <row r="369">
          <cell r="S369">
            <v>0</v>
          </cell>
        </row>
        <row r="370">
          <cell r="I370" t="str">
            <v>Use of Earmarked Reserves</v>
          </cell>
          <cell r="S370">
            <v>-9607899</v>
          </cell>
        </row>
        <row r="371">
          <cell r="I371" t="str">
            <v>Use of Earmarked Reserves</v>
          </cell>
          <cell r="S371">
            <v>0</v>
          </cell>
        </row>
        <row r="372">
          <cell r="I372" t="str">
            <v>Use of Earmarked Reserves</v>
          </cell>
          <cell r="S372">
            <v>0</v>
          </cell>
        </row>
        <row r="373">
          <cell r="I373" t="str">
            <v>Use of Earmarked Reserves</v>
          </cell>
          <cell r="S373">
            <v>0</v>
          </cell>
        </row>
        <row r="374">
          <cell r="S374">
            <v>0</v>
          </cell>
        </row>
        <row r="375">
          <cell r="I375" t="str">
            <v>Transfers to Reserves</v>
          </cell>
          <cell r="S375">
            <v>0</v>
          </cell>
        </row>
        <row r="376">
          <cell r="I376" t="str">
            <v>Transfers to Reserves</v>
          </cell>
          <cell r="S376">
            <v>0</v>
          </cell>
        </row>
        <row r="377">
          <cell r="I377" t="str">
            <v>Transfers to Reserves</v>
          </cell>
          <cell r="S377">
            <v>210332</v>
          </cell>
        </row>
        <row r="378">
          <cell r="I378" t="str">
            <v>Transfers to Reserves</v>
          </cell>
          <cell r="S378">
            <v>0</v>
          </cell>
        </row>
        <row r="379">
          <cell r="I379" t="str">
            <v>Revenue Contribution To Capital/Projects Scheme</v>
          </cell>
          <cell r="S379">
            <v>6150500</v>
          </cell>
        </row>
        <row r="380">
          <cell r="S380">
            <v>-3247067</v>
          </cell>
        </row>
        <row r="381">
          <cell r="S381">
            <v>0</v>
          </cell>
        </row>
        <row r="382">
          <cell r="S382">
            <v>0</v>
          </cell>
        </row>
        <row r="383">
          <cell r="S383">
            <v>0</v>
          </cell>
        </row>
        <row r="384">
          <cell r="S384">
            <v>0</v>
          </cell>
        </row>
        <row r="385">
          <cell r="S385">
            <v>0</v>
          </cell>
        </row>
        <row r="386">
          <cell r="S386">
            <v>0</v>
          </cell>
        </row>
        <row r="387">
          <cell r="S387">
            <v>0</v>
          </cell>
        </row>
        <row r="388">
          <cell r="S388">
            <v>0</v>
          </cell>
        </row>
        <row r="389">
          <cell r="S389">
            <v>0</v>
          </cell>
        </row>
        <row r="390">
          <cell r="S390">
            <v>0</v>
          </cell>
        </row>
        <row r="391">
          <cell r="S391">
            <v>0</v>
          </cell>
        </row>
        <row r="392">
          <cell r="S392">
            <v>0</v>
          </cell>
        </row>
        <row r="393">
          <cell r="S393">
            <v>0</v>
          </cell>
        </row>
        <row r="394">
          <cell r="I394" t="str">
            <v>Capital Charge</v>
          </cell>
          <cell r="S394">
            <v>0</v>
          </cell>
        </row>
        <row r="395">
          <cell r="S395">
            <v>0</v>
          </cell>
        </row>
        <row r="396">
          <cell r="S396">
            <v>0</v>
          </cell>
        </row>
        <row r="397">
          <cell r="S397">
            <v>0</v>
          </cell>
        </row>
        <row r="398">
          <cell r="S398">
            <v>-3247066.54</v>
          </cell>
        </row>
        <row r="399">
          <cell r="S399">
            <v>0</v>
          </cell>
        </row>
        <row r="400">
          <cell r="S400">
            <v>45375459.176583409</v>
          </cell>
        </row>
        <row r="401">
          <cell r="S401">
            <v>0</v>
          </cell>
        </row>
        <row r="402">
          <cell r="S402">
            <v>0</v>
          </cell>
        </row>
        <row r="403">
          <cell r="S403">
            <v>0</v>
          </cell>
        </row>
        <row r="404">
          <cell r="I404" t="str">
            <v>Other Income</v>
          </cell>
          <cell r="S404">
            <v>-20999.72</v>
          </cell>
        </row>
        <row r="405">
          <cell r="I405" t="str">
            <v>Other Income</v>
          </cell>
          <cell r="S405">
            <v>0</v>
          </cell>
        </row>
        <row r="406">
          <cell r="I406" t="str">
            <v>Other Income</v>
          </cell>
          <cell r="S406">
            <v>0.17999999999994998</v>
          </cell>
        </row>
        <row r="407">
          <cell r="I407" t="str">
            <v>Other Income</v>
          </cell>
          <cell r="S407">
            <v>-6000.4000000000015</v>
          </cell>
        </row>
        <row r="408">
          <cell r="I408" t="str">
            <v>Other Income</v>
          </cell>
          <cell r="S408">
            <v>-58239.76</v>
          </cell>
        </row>
        <row r="409">
          <cell r="I409" t="str">
            <v>Other Income</v>
          </cell>
          <cell r="S409">
            <v>-10668</v>
          </cell>
        </row>
        <row r="410">
          <cell r="I410" t="str">
            <v>Other Income</v>
          </cell>
          <cell r="S410">
            <v>0</v>
          </cell>
        </row>
        <row r="411">
          <cell r="I411" t="str">
            <v>Other Income</v>
          </cell>
          <cell r="S411">
            <v>0</v>
          </cell>
        </row>
        <row r="412">
          <cell r="I412" t="str">
            <v>Other Income</v>
          </cell>
          <cell r="S412">
            <v>-3421</v>
          </cell>
        </row>
        <row r="413">
          <cell r="I413" t="str">
            <v>Other Income</v>
          </cell>
          <cell r="S413">
            <v>-23999.790000000008</v>
          </cell>
        </row>
        <row r="414">
          <cell r="I414" t="str">
            <v>Other Income</v>
          </cell>
          <cell r="S414">
            <v>0</v>
          </cell>
        </row>
        <row r="415">
          <cell r="I415" t="str">
            <v>Other Income</v>
          </cell>
          <cell r="S415">
            <v>-35993</v>
          </cell>
        </row>
        <row r="416">
          <cell r="I416" t="str">
            <v>Other Income</v>
          </cell>
          <cell r="S416">
            <v>0</v>
          </cell>
        </row>
        <row r="417">
          <cell r="I417" t="str">
            <v>Other Income</v>
          </cell>
          <cell r="S417">
            <v>-1654.8000000000011</v>
          </cell>
        </row>
        <row r="418">
          <cell r="I418" t="str">
            <v>Other Income</v>
          </cell>
          <cell r="S418">
            <v>-751.5</v>
          </cell>
        </row>
        <row r="419">
          <cell r="I419" t="str">
            <v>Other Income</v>
          </cell>
          <cell r="S419">
            <v>-69671</v>
          </cell>
        </row>
        <row r="420">
          <cell r="I420" t="str">
            <v>Other Income</v>
          </cell>
          <cell r="S420">
            <v>0</v>
          </cell>
        </row>
        <row r="421">
          <cell r="I421" t="str">
            <v>Other Income</v>
          </cell>
          <cell r="S421">
            <v>-712.5</v>
          </cell>
        </row>
        <row r="422">
          <cell r="I422" t="str">
            <v>Other Income</v>
          </cell>
          <cell r="S422">
            <v>8.7000000000116415</v>
          </cell>
        </row>
        <row r="423">
          <cell r="I423" t="str">
            <v>Other Income</v>
          </cell>
          <cell r="S423">
            <v>0</v>
          </cell>
        </row>
        <row r="424">
          <cell r="I424" t="str">
            <v>Other Income</v>
          </cell>
          <cell r="S424">
            <v>0</v>
          </cell>
        </row>
        <row r="425">
          <cell r="I425" t="str">
            <v>Other Income</v>
          </cell>
          <cell r="S425">
            <v>-99206.280000000028</v>
          </cell>
        </row>
        <row r="426">
          <cell r="I426" t="str">
            <v>Other Income</v>
          </cell>
          <cell r="S426">
            <v>-239319.74</v>
          </cell>
        </row>
        <row r="427">
          <cell r="I427" t="str">
            <v>Other Income</v>
          </cell>
          <cell r="S427">
            <v>1395333.3900000001</v>
          </cell>
        </row>
        <row r="428">
          <cell r="I428" t="str">
            <v>Other Income</v>
          </cell>
          <cell r="S428">
            <v>0</v>
          </cell>
        </row>
        <row r="429">
          <cell r="I429" t="str">
            <v>Other Income</v>
          </cell>
          <cell r="S429">
            <v>-4774.5200000000004</v>
          </cell>
        </row>
        <row r="430">
          <cell r="S430">
            <v>819930.26000000024</v>
          </cell>
        </row>
        <row r="431">
          <cell r="S431">
            <v>0</v>
          </cell>
        </row>
        <row r="432">
          <cell r="S432">
            <v>0</v>
          </cell>
        </row>
        <row r="433">
          <cell r="I433" t="str">
            <v>Other Income</v>
          </cell>
          <cell r="S433">
            <v>-3723956.9400000004</v>
          </cell>
        </row>
        <row r="434">
          <cell r="I434" t="str">
            <v>Other Income</v>
          </cell>
          <cell r="S434">
            <v>630186.25</v>
          </cell>
        </row>
        <row r="435">
          <cell r="I435" t="str">
            <v>Other Income</v>
          </cell>
          <cell r="S435">
            <v>-6515850.8300000001</v>
          </cell>
        </row>
        <row r="436">
          <cell r="I436" t="str">
            <v>Other Income</v>
          </cell>
          <cell r="S436">
            <v>-34833.989999999991</v>
          </cell>
        </row>
        <row r="437">
          <cell r="I437" t="str">
            <v>Other Income</v>
          </cell>
          <cell r="S437">
            <v>0</v>
          </cell>
        </row>
        <row r="438">
          <cell r="I438" t="str">
            <v>Other Income</v>
          </cell>
          <cell r="S438">
            <v>-271876.14999999997</v>
          </cell>
        </row>
        <row r="442">
          <cell r="I442" t="str">
            <v>Investment Income</v>
          </cell>
        </row>
        <row r="450">
          <cell r="I450" t="str">
            <v>Revenue Support Grant</v>
          </cell>
        </row>
        <row r="451">
          <cell r="I451" t="str">
            <v>National Non-Domestic rates</v>
          </cell>
        </row>
        <row r="452">
          <cell r="I452" t="str">
            <v>Police Grant</v>
          </cell>
        </row>
        <row r="453">
          <cell r="I453" t="str">
            <v>Council Tax</v>
          </cell>
        </row>
        <row r="454">
          <cell r="I454" t="str">
            <v>Council Tax</v>
          </cell>
        </row>
        <row r="455">
          <cell r="I455" t="str">
            <v>Council Tax</v>
          </cell>
        </row>
        <row r="456">
          <cell r="I456" t="str">
            <v>Council Tax</v>
          </cell>
        </row>
        <row r="457">
          <cell r="I457" t="str">
            <v>Council Tax</v>
          </cell>
          <cell r="T457">
            <v>-6752190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HZxdHIeUQEKNC4HGBX9SlGDKLR08vAtHusicKvG5jGexf_mDFW60SqBhqEdsBTnN" itemId="01FOZE2XNWYRVAQ7D6ZFF3HTHW3HM2QTYK">
      <xxl21:absoluteUrl r:id="rId2"/>
    </xxl21:alternateUrls>
    <sheetNames>
      <sheetName val="Meeting Notes"/>
      <sheetName val="COT Schedule"/>
      <sheetName val="P6 21-22 Aged Debtors"/>
      <sheetName val="P6 21-22 Debtors Detail"/>
      <sheetName val="Debtor Pivot CurPer 2023-24"/>
      <sheetName val="Payments BW 23-24"/>
      <sheetName val="P9 23-24 Debtors Detail"/>
      <sheetName val="P8 23-24 Debtors Detail"/>
      <sheetName val="P7 23-24 Debtors Detail"/>
      <sheetName val="P6 23-24 Debtors Detail"/>
      <sheetName val="P5 23-24 Debtors Detail"/>
      <sheetName val="P4 23-24 Debtors Detail"/>
      <sheetName val="P3 23-24 Debtors Detail"/>
      <sheetName val="P2 23-24 Debtors Detail"/>
      <sheetName val="P1 23-24 Debtors Detail"/>
      <sheetName val="P12 22-23 Debtors Detail"/>
      <sheetName val="P11 22-23 Debtors Detail"/>
      <sheetName val="P10 22-23 Debtors Detail"/>
      <sheetName val="P9 22-23 Debtors Detail"/>
      <sheetName val="P9 23-24 Aged Debtors"/>
      <sheetName val="P8 23-24 Aged Debtors"/>
      <sheetName val="P7 23-24 Aged Debtors"/>
      <sheetName val="P6 23-24 Aged Debtors"/>
      <sheetName val="P5 23-24 Aged Debtors"/>
      <sheetName val="P4 23-24 Aged Debtors"/>
      <sheetName val="P3 23-24 Aged Debtors"/>
      <sheetName val="P2 23-24 Aged Debtors "/>
      <sheetName val="P1 23-24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 refreshError="1"/>
      <sheetData sheetId="1">
        <row r="6">
          <cell r="B6" t="str">
            <v>Q1 P1</v>
          </cell>
          <cell r="C6" t="str">
            <v>Q1 P2</v>
          </cell>
          <cell r="D6" t="str">
            <v>Q1 P3</v>
          </cell>
          <cell r="E6" t="str">
            <v>Q2 P4</v>
          </cell>
          <cell r="F6" t="str">
            <v>Q2 P5</v>
          </cell>
          <cell r="G6" t="str">
            <v>Q2 P6</v>
          </cell>
          <cell r="H6" t="str">
            <v>Q3 P7</v>
          </cell>
          <cell r="I6" t="str">
            <v>Q3 P8</v>
          </cell>
          <cell r="J6" t="str">
            <v>Q3 P9</v>
          </cell>
        </row>
        <row r="7">
          <cell r="A7" t="str">
            <v>Not Due</v>
          </cell>
          <cell r="B7">
            <v>846665.56</v>
          </cell>
          <cell r="C7">
            <v>376298.36</v>
          </cell>
          <cell r="D7">
            <v>711269.11</v>
          </cell>
          <cell r="E7">
            <v>462999.35000000009</v>
          </cell>
          <cell r="F7">
            <v>223678.98</v>
          </cell>
          <cell r="G7">
            <v>659962.43999999983</v>
          </cell>
          <cell r="H7">
            <v>149923.85</v>
          </cell>
          <cell r="I7">
            <v>166500.9</v>
          </cell>
          <cell r="J7">
            <v>1225731.8099999994</v>
          </cell>
        </row>
        <row r="8">
          <cell r="A8" t="str">
            <v>0-1 Month</v>
          </cell>
          <cell r="B8">
            <v>101213.69000000003</v>
          </cell>
          <cell r="C8">
            <v>330197.18999999994</v>
          </cell>
          <cell r="D8">
            <v>220439.21</v>
          </cell>
          <cell r="E8">
            <v>575472.19999999995</v>
          </cell>
          <cell r="F8">
            <v>102019.57</v>
          </cell>
          <cell r="G8">
            <v>68638.570000000007</v>
          </cell>
          <cell r="H8">
            <v>12463.210000000001</v>
          </cell>
          <cell r="I8">
            <v>8921.32</v>
          </cell>
          <cell r="J8">
            <v>48235.66</v>
          </cell>
        </row>
        <row r="9">
          <cell r="A9" t="str">
            <v>1-3 Months</v>
          </cell>
          <cell r="B9">
            <v>10872.770000000002</v>
          </cell>
          <cell r="C9">
            <v>88127.920000000013</v>
          </cell>
          <cell r="D9">
            <v>269065.48</v>
          </cell>
          <cell r="E9">
            <v>119471.42</v>
          </cell>
          <cell r="F9">
            <v>73387.14</v>
          </cell>
          <cell r="G9">
            <v>65875.45</v>
          </cell>
          <cell r="H9">
            <v>26775.810000000005</v>
          </cell>
          <cell r="I9">
            <v>98387.409999999989</v>
          </cell>
          <cell r="J9">
            <v>-1721.6399999999999</v>
          </cell>
        </row>
        <row r="10">
          <cell r="A10" t="str">
            <v>3-6  Months</v>
          </cell>
          <cell r="B10">
            <v>6186.84</v>
          </cell>
          <cell r="C10">
            <v>9043.1200000000008</v>
          </cell>
          <cell r="D10">
            <v>12581.210000000001</v>
          </cell>
          <cell r="E10">
            <v>37837.990000000005</v>
          </cell>
          <cell r="F10">
            <v>64375.349999999991</v>
          </cell>
          <cell r="G10">
            <v>49187.76</v>
          </cell>
          <cell r="H10">
            <v>32009.829999999998</v>
          </cell>
          <cell r="I10">
            <v>20667.48</v>
          </cell>
          <cell r="J10">
            <v>37756.17</v>
          </cell>
        </row>
        <row r="11">
          <cell r="A11" t="str">
            <v>6-12 Months</v>
          </cell>
          <cell r="B11">
            <v>25594.03</v>
          </cell>
          <cell r="C11">
            <v>26407.379999999994</v>
          </cell>
          <cell r="D11">
            <v>29175.679999999993</v>
          </cell>
          <cell r="E11">
            <v>9461.6200000000008</v>
          </cell>
          <cell r="F11">
            <v>10019.51</v>
          </cell>
          <cell r="G11">
            <v>14631.900000000001</v>
          </cell>
          <cell r="H11">
            <v>32980.04</v>
          </cell>
          <cell r="I11">
            <v>62188.480000000003</v>
          </cell>
          <cell r="J11">
            <v>60014.18</v>
          </cell>
        </row>
        <row r="12">
          <cell r="A12" t="str">
            <v>&gt; 12 Months</v>
          </cell>
          <cell r="B12">
            <v>32764.04</v>
          </cell>
          <cell r="C12">
            <v>32868.44</v>
          </cell>
          <cell r="D12">
            <v>35268.44</v>
          </cell>
          <cell r="E12">
            <v>35268.44</v>
          </cell>
          <cell r="F12">
            <v>38293.22</v>
          </cell>
          <cell r="G12">
            <v>35489.22</v>
          </cell>
          <cell r="H12">
            <v>34996.050000000003</v>
          </cell>
          <cell r="I12">
            <v>35972.439999999995</v>
          </cell>
          <cell r="J12">
            <v>35922.239999999998</v>
          </cell>
        </row>
        <row r="17"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N17" t="str">
            <v>Not Due</v>
          </cell>
          <cell r="O17" t="str">
            <v>0-1 Month</v>
          </cell>
          <cell r="P17" t="str">
            <v>1-3 Months</v>
          </cell>
          <cell r="Q17" t="str">
            <v>3-6  Months</v>
          </cell>
          <cell r="R17" t="str">
            <v>6-12 Months</v>
          </cell>
          <cell r="S17" t="str">
            <v>&gt; 12 Months</v>
          </cell>
        </row>
        <row r="18">
          <cell r="A18" t="str">
            <v>PCC for South Wales</v>
          </cell>
          <cell r="D18">
            <v>998481.53999999992</v>
          </cell>
          <cell r="E18">
            <v>3</v>
          </cell>
          <cell r="F18">
            <v>0.72407743088545917</v>
          </cell>
          <cell r="G18">
            <v>2.4193548387096774E-2</v>
          </cell>
          <cell r="N18">
            <v>998481.53999999992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 t="str">
            <v>City of London</v>
          </cell>
          <cell r="D19">
            <v>46602.43</v>
          </cell>
          <cell r="E19">
            <v>2</v>
          </cell>
          <cell r="F19">
            <v>3.3795084271081716E-2</v>
          </cell>
          <cell r="G19">
            <v>1.6129032258064516E-2</v>
          </cell>
          <cell r="N19">
            <v>18399.080000000002</v>
          </cell>
          <cell r="O19">
            <v>0</v>
          </cell>
          <cell r="P19">
            <v>0</v>
          </cell>
          <cell r="Q19">
            <v>0</v>
          </cell>
          <cell r="R19">
            <v>28203.35</v>
          </cell>
          <cell r="S19">
            <v>0</v>
          </cell>
        </row>
        <row r="20">
          <cell r="A20" t="str">
            <v>Metropolitan Police</v>
          </cell>
          <cell r="D20">
            <v>40797.079999999994</v>
          </cell>
          <cell r="E20">
            <v>2</v>
          </cell>
          <cell r="F20">
            <v>2.9585168769398127E-2</v>
          </cell>
          <cell r="G20">
            <v>1.6129032258064516E-2</v>
          </cell>
          <cell r="N20">
            <v>36864.06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3933.02</v>
          </cell>
        </row>
        <row r="21">
          <cell r="A21" t="str">
            <v>National Probation Service, SSCL</v>
          </cell>
          <cell r="D21">
            <v>40500</v>
          </cell>
          <cell r="E21">
            <v>2</v>
          </cell>
          <cell r="F21">
            <v>2.9369732715199822E-2</v>
          </cell>
          <cell r="G21">
            <v>1.6129032258064516E-2</v>
          </cell>
          <cell r="N21">
            <v>0</v>
          </cell>
          <cell r="O21">
            <v>24000</v>
          </cell>
          <cell r="P21">
            <v>0</v>
          </cell>
          <cell r="Q21">
            <v>16500</v>
          </cell>
          <cell r="R21">
            <v>0</v>
          </cell>
          <cell r="S21">
            <v>0</v>
          </cell>
        </row>
        <row r="22">
          <cell r="A22" t="str">
            <v>Thames Valley Police Authority</v>
          </cell>
          <cell r="D22">
            <v>32977.31</v>
          </cell>
          <cell r="E22">
            <v>1</v>
          </cell>
          <cell r="F22">
            <v>2.3914439021389781E-2</v>
          </cell>
          <cell r="G22">
            <v>8.0645161290322578E-3</v>
          </cell>
          <cell r="N22">
            <v>32977.31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8">
          <cell r="B28" t="str">
            <v>2023-24</v>
          </cell>
          <cell r="C28" t="str">
            <v>2023-24</v>
          </cell>
          <cell r="D28" t="str">
            <v>2023-24</v>
          </cell>
          <cell r="E28" t="str">
            <v>2023-24</v>
          </cell>
          <cell r="F28" t="str">
            <v>2023-24</v>
          </cell>
          <cell r="G28" t="str">
            <v>2023-24</v>
          </cell>
          <cell r="H28" t="str">
            <v>2023-24</v>
          </cell>
          <cell r="I28" t="str">
            <v>2023-24</v>
          </cell>
          <cell r="J28" t="str">
            <v>2023-24</v>
          </cell>
        </row>
        <row r="29">
          <cell r="B29" t="str">
            <v>Q1-P1</v>
          </cell>
          <cell r="C29" t="str">
            <v>Q1-P2</v>
          </cell>
          <cell r="D29" t="str">
            <v>Q1-P3</v>
          </cell>
          <cell r="E29" t="str">
            <v>Q2-P4</v>
          </cell>
          <cell r="F29" t="str">
            <v>Q2-P5</v>
          </cell>
          <cell r="G29" t="str">
            <v>Q2-P6</v>
          </cell>
          <cell r="H29" t="str">
            <v>Q3-P7</v>
          </cell>
          <cell r="I29" t="str">
            <v>Q3-P8</v>
          </cell>
          <cell r="J29" t="str">
            <v>Q3-P9</v>
          </cell>
        </row>
        <row r="30">
          <cell r="A30" t="str">
            <v>Period 1</v>
          </cell>
          <cell r="B30">
            <v>-121519.22</v>
          </cell>
          <cell r="C30">
            <v>-121519.22</v>
          </cell>
          <cell r="D30">
            <v>-121519.22</v>
          </cell>
          <cell r="E30">
            <v>-922623.49</v>
          </cell>
          <cell r="F30">
            <v>-922623.49</v>
          </cell>
          <cell r="G30">
            <v>-922623.49</v>
          </cell>
          <cell r="H30">
            <v>-770282.74</v>
          </cell>
          <cell r="I30">
            <v>-770282.74</v>
          </cell>
          <cell r="J30">
            <v>-770282.74</v>
          </cell>
        </row>
        <row r="31">
          <cell r="A31" t="str">
            <v>Period 2</v>
          </cell>
          <cell r="C31">
            <v>-1386097.6199999999</v>
          </cell>
          <cell r="D31">
            <v>-1386097.6199999999</v>
          </cell>
          <cell r="F31">
            <v>-1310154.1099999996</v>
          </cell>
          <cell r="G31">
            <v>-1310154.1099999996</v>
          </cell>
          <cell r="I31">
            <v>-900955.92</v>
          </cell>
          <cell r="J31">
            <v>-900955.92</v>
          </cell>
        </row>
        <row r="32">
          <cell r="A32" t="str">
            <v>Period 3</v>
          </cell>
          <cell r="D32">
            <v>-313160.63999999996</v>
          </cell>
          <cell r="G32">
            <v>-344810.31000000006</v>
          </cell>
          <cell r="J32">
            <v>-212171.49</v>
          </cell>
        </row>
      </sheetData>
      <sheetData sheetId="2" refreshError="1"/>
      <sheetData sheetId="3" refreshError="1"/>
      <sheetData sheetId="4">
        <row r="5">
          <cell r="A5" t="str">
            <v>PCC for South Wales</v>
          </cell>
        </row>
        <row r="6">
          <cell r="A6" t="str">
            <v>City of London</v>
          </cell>
        </row>
        <row r="7">
          <cell r="A7" t="str">
            <v>Metropolitan Police</v>
          </cell>
        </row>
        <row r="8">
          <cell r="A8" t="str">
            <v>National Probation Service, SSCL</v>
          </cell>
        </row>
        <row r="9">
          <cell r="A9" t="str">
            <v>Thames Valley Police Authority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2DB6458F-8D18-4128-8DBE-0F6BB175BAFD}" userId="S::Zoe.Morris@gwent.police.uk::d9e53845-d50c-4512-a87e-b5161b8fba26" providerId="AD"/>
  <person displayName="Price, Anne" id="{C0C304ED-9F4D-4BEB-A7AA-D839A4A5997F}" userId="S::Anne.Price1@gwent.police.uk::e7363b4f-4689-4871-a87c-288055f0b3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  <threadedComment ref="L76" dT="2023-05-25T12:15:12.09" personId="{C0C304ED-9F4D-4BEB-A7AA-D839A4A5997F}" id="{3004B6CD-04A7-46FF-A9B9-62925C241801}">
    <text>HPB budget correction</text>
  </threadedComment>
  <threadedComment ref="L76" dT="2024-01-09T11:35:36.21" personId="{C0C304ED-9F4D-4BEB-A7AA-D839A4A5997F}" id="{4A72762A-2636-4865-B4A6-FAB98D3EEAED}" parentId="{3004B6CD-04A7-46FF-A9B9-62925C241801}">
    <text>-2000000+1 manual adj</text>
  </threadedComment>
  <threadedComment ref="L76" dT="2024-01-09T11:35:40.22" personId="{C0C304ED-9F4D-4BEB-A7AA-D839A4A5997F}" id="{369D3476-C964-424C-8A5E-B83C9E816380}" parentId="{3004B6CD-04A7-46FF-A9B9-62925C241801}">
    <text>-2000000</text>
  </threadedComment>
  <threadedComment ref="L77" dT="2023-05-25T12:15:12.09" personId="{C0C304ED-9F4D-4BEB-A7AA-D839A4A5997F}" id="{D3B5ACFC-9E7B-4B0E-AEED-980349B62B17}">
    <text>HPB budget correction</text>
  </threadedComment>
  <threadedComment ref="L77" dT="2024-01-09T11:35:36.21" personId="{C0C304ED-9F4D-4BEB-A7AA-D839A4A5997F}" id="{0C653340-8D01-4108-9025-75F795573027}" parentId="{D3B5ACFC-9E7B-4B0E-AEED-980349B62B17}">
    <text>-2000000+1 manual adj</text>
  </threadedComment>
  <threadedComment ref="L77" dT="2024-01-09T11:35:40.22" personId="{C0C304ED-9F4D-4BEB-A7AA-D839A4A5997F}" id="{6181CB0F-F736-40B0-89AE-DBABA5D06158}" parentId="{D3B5ACFC-9E7B-4B0E-AEED-980349B62B17}">
    <text>-2000000</text>
  </threadedComment>
  <threadedComment ref="L78" dT="2023-05-25T12:15:12.09" personId="{C0C304ED-9F4D-4BEB-A7AA-D839A4A5997F}" id="{5A95EA4D-D077-4167-9313-9A178295A43D}">
    <text>HPB budget correction</text>
  </threadedComment>
  <threadedComment ref="L78" dT="2024-01-09T11:35:36.21" personId="{C0C304ED-9F4D-4BEB-A7AA-D839A4A5997F}" id="{5F425A3D-9191-4807-BD85-0D1DAD8735D1}" parentId="{5A95EA4D-D077-4167-9313-9A178295A43D}">
    <text>-2000000+1 manual adj</text>
  </threadedComment>
  <threadedComment ref="L78" dT="2024-01-09T11:35:40.22" personId="{C0C304ED-9F4D-4BEB-A7AA-D839A4A5997F}" id="{4E2C02EB-8157-487C-B7DE-8200499C1737}" parentId="{5A95EA4D-D077-4167-9313-9A178295A43D}">
    <text>-2000000</text>
  </threadedComment>
  <threadedComment ref="L79" dT="2023-05-25T12:15:12.09" personId="{C0C304ED-9F4D-4BEB-A7AA-D839A4A5997F}" id="{ACBB5ED3-B969-4695-8C2A-1E56DB623CB8}">
    <text>HPB budget correction</text>
  </threadedComment>
  <threadedComment ref="L79" dT="2024-01-09T11:35:36.21" personId="{C0C304ED-9F4D-4BEB-A7AA-D839A4A5997F}" id="{C35FE852-58AE-4936-B19C-9A7BC2018823}" parentId="{ACBB5ED3-B969-4695-8C2A-1E56DB623CB8}">
    <text>-2000000+1 manual adj</text>
  </threadedComment>
  <threadedComment ref="L79" dT="2024-01-09T11:35:40.22" personId="{C0C304ED-9F4D-4BEB-A7AA-D839A4A5997F}" id="{C1BA7EC0-5737-4820-B2AE-A8D6760FFC52}" parentId="{ACBB5ED3-B969-4695-8C2A-1E56DB623CB8}">
    <text>-2000000</text>
  </threadedComment>
  <threadedComment ref="L80" dT="2023-05-25T12:15:12.09" personId="{C0C304ED-9F4D-4BEB-A7AA-D839A4A5997F}" id="{273CA567-6F5C-4F13-A0C2-8D5338A30FFC}">
    <text>HPB budget correction</text>
  </threadedComment>
  <threadedComment ref="L80" dT="2024-01-09T11:35:36.21" personId="{C0C304ED-9F4D-4BEB-A7AA-D839A4A5997F}" id="{6E088EF8-9CF7-4022-A31D-64FB9CBA648F}" parentId="{273CA567-6F5C-4F13-A0C2-8D5338A30FFC}">
    <text>-2000000+1 manual adj</text>
  </threadedComment>
  <threadedComment ref="L80" dT="2024-01-09T11:35:40.22" personId="{C0C304ED-9F4D-4BEB-A7AA-D839A4A5997F}" id="{D463028C-0B72-4053-87CA-139E472D3060}" parentId="{273CA567-6F5C-4F13-A0C2-8D5338A30FFC}">
    <text>-2000000</text>
  </threadedComment>
  <threadedComment ref="L81" dT="2023-05-25T12:15:12.09" personId="{C0C304ED-9F4D-4BEB-A7AA-D839A4A5997F}" id="{95E1AAD3-1EC3-489E-92BE-F272F5CC2A2D}">
    <text>HPB budget correction</text>
  </threadedComment>
  <threadedComment ref="L81" dT="2024-01-09T11:35:36.21" personId="{C0C304ED-9F4D-4BEB-A7AA-D839A4A5997F}" id="{A554207E-2F24-4BCE-A027-66185F225503}" parentId="{95E1AAD3-1EC3-489E-92BE-F272F5CC2A2D}">
    <text>-2000000+1 manual adj</text>
  </threadedComment>
  <threadedComment ref="L81" dT="2024-01-09T11:35:40.22" personId="{C0C304ED-9F4D-4BEB-A7AA-D839A4A5997F}" id="{40F25DCE-A5F7-4723-92D4-2A1FD7F8DBE2}" parentId="{95E1AAD3-1EC3-489E-92BE-F272F5CC2A2D}">
    <text>-2000000</text>
  </threadedComment>
  <threadedComment ref="L82" dT="2023-05-25T12:15:12.09" personId="{C0C304ED-9F4D-4BEB-A7AA-D839A4A5997F}" id="{A436865E-FC81-4FE9-95BB-DA41069F1D15}">
    <text>HPB budget correction</text>
  </threadedComment>
  <threadedComment ref="L82" dT="2024-01-09T11:35:36.21" personId="{C0C304ED-9F4D-4BEB-A7AA-D839A4A5997F}" id="{5EF802B5-8D61-4A6E-9C1B-4A9F8F911B9F}" parentId="{A436865E-FC81-4FE9-95BB-DA41069F1D15}">
    <text>-2000000+1 manual adj</text>
  </threadedComment>
  <threadedComment ref="L82" dT="2024-01-09T11:35:40.22" personId="{C0C304ED-9F4D-4BEB-A7AA-D839A4A5997F}" id="{BA3B07D0-4304-4C35-8052-50B2225A9C59}" parentId="{A436865E-FC81-4FE9-95BB-DA41069F1D15}">
    <text>-2000000</text>
  </threadedComment>
  <threadedComment ref="L83" dT="2023-05-25T12:15:12.09" personId="{C0C304ED-9F4D-4BEB-A7AA-D839A4A5997F}" id="{8A97CC79-5577-4AAE-B0C3-46FA550F63F2}">
    <text>HPB budget correction</text>
  </threadedComment>
  <threadedComment ref="L83" dT="2024-01-09T11:35:36.21" personId="{C0C304ED-9F4D-4BEB-A7AA-D839A4A5997F}" id="{F646E278-CCDD-4B52-A8F7-781BE6997A65}" parentId="{8A97CC79-5577-4AAE-B0C3-46FA550F63F2}">
    <text>-2000000+1 manual adj</text>
  </threadedComment>
  <threadedComment ref="L83" dT="2024-01-09T11:35:40.22" personId="{C0C304ED-9F4D-4BEB-A7AA-D839A4A5997F}" id="{3BB46B0D-D038-4E4E-B882-CFC509D98883}" parentId="{8A97CC79-5577-4AAE-B0C3-46FA550F63F2}">
    <text>-2000000</text>
  </threadedComment>
  <threadedComment ref="L84" dT="2023-05-25T12:15:12.09" personId="{C0C304ED-9F4D-4BEB-A7AA-D839A4A5997F}" id="{F942C202-93AB-409B-BF94-9F6D1DAD6D3D}">
    <text>HPB budget correction</text>
  </threadedComment>
  <threadedComment ref="L84" dT="2024-01-09T11:35:36.21" personId="{C0C304ED-9F4D-4BEB-A7AA-D839A4A5997F}" id="{675F07E7-FE24-4123-8FE4-F7E2D9A3EB05}" parentId="{F942C202-93AB-409B-BF94-9F6D1DAD6D3D}">
    <text>-2000000+1 manual adj</text>
  </threadedComment>
  <threadedComment ref="L84" dT="2024-01-09T11:35:40.22" personId="{C0C304ED-9F4D-4BEB-A7AA-D839A4A5997F}" id="{BFA1DC2E-5A5B-4530-A084-0249CCAD4000}" parentId="{F942C202-93AB-409B-BF94-9F6D1DAD6D3D}">
    <text>-2000000</text>
  </threadedComment>
  <threadedComment ref="L85" dT="2023-05-25T12:15:12.09" personId="{C0C304ED-9F4D-4BEB-A7AA-D839A4A5997F}" id="{6F2DFD34-6714-4DB3-94D1-2BCCBAB3450F}">
    <text>HPB budget correction</text>
  </threadedComment>
  <threadedComment ref="L85" dT="2024-01-09T11:35:36.21" personId="{C0C304ED-9F4D-4BEB-A7AA-D839A4A5997F}" id="{97086333-D62C-441E-A284-DB565EF15A5B}" parentId="{6F2DFD34-6714-4DB3-94D1-2BCCBAB3450F}">
    <text>-2000000+1 manual adj</text>
  </threadedComment>
  <threadedComment ref="L85" dT="2024-01-09T11:35:40.22" personId="{C0C304ED-9F4D-4BEB-A7AA-D839A4A5997F}" id="{FBB09742-E85B-4CA8-BF15-8BE45F7A8F42}" parentId="{6F2DFD34-6714-4DB3-94D1-2BCCBAB3450F}">
    <text>-2000000</text>
  </threadedComment>
  <threadedComment ref="L86" dT="2023-05-25T12:15:12.09" personId="{C0C304ED-9F4D-4BEB-A7AA-D839A4A5997F}" id="{F7059472-DC49-4D0C-B9DE-3B61C000A41A}">
    <text>HPB budget correction</text>
  </threadedComment>
  <threadedComment ref="L86" dT="2024-01-09T11:35:36.21" personId="{C0C304ED-9F4D-4BEB-A7AA-D839A4A5997F}" id="{53BB907D-F644-46A6-858F-4E6A0B9D86F0}" parentId="{F7059472-DC49-4D0C-B9DE-3B61C000A41A}">
    <text>-2000000+1 manual adj</text>
  </threadedComment>
  <threadedComment ref="L86" dT="2024-01-09T11:35:40.22" personId="{C0C304ED-9F4D-4BEB-A7AA-D839A4A5997F}" id="{D8AE2B14-ED25-4726-BAF4-7136997C2D74}" parentId="{F7059472-DC49-4D0C-B9DE-3B61C000A41A}">
    <text>-2000000</text>
  </threadedComment>
  <threadedComment ref="L87" dT="2023-05-25T12:15:12.09" personId="{C0C304ED-9F4D-4BEB-A7AA-D839A4A5997F}" id="{DCD331D2-5CA3-4634-9D96-BB0ED180F954}">
    <text>HPB budget correction</text>
  </threadedComment>
  <threadedComment ref="L87" dT="2024-01-09T11:35:36.21" personId="{C0C304ED-9F4D-4BEB-A7AA-D839A4A5997F}" id="{EAAB9C0C-7999-4AA9-974C-418CE03C0D21}" parentId="{DCD331D2-5CA3-4634-9D96-BB0ED180F954}">
    <text>-2000000+1 manual adj</text>
  </threadedComment>
  <threadedComment ref="L87" dT="2024-01-09T11:35:40.22" personId="{C0C304ED-9F4D-4BEB-A7AA-D839A4A5997F}" id="{E6B6085A-6C43-4850-A2F9-0F0FC1E6EEFA}" parentId="{DCD331D2-5CA3-4634-9D96-BB0ED180F954}">
    <text>-2000000</text>
  </threadedComment>
  <threadedComment ref="L88" dT="2023-05-25T12:15:12.09" personId="{C0C304ED-9F4D-4BEB-A7AA-D839A4A5997F}" id="{4FFA86BF-3CD5-482D-8DE2-81FE889D076D}">
    <text>HPB budget correction</text>
  </threadedComment>
  <threadedComment ref="L88" dT="2024-01-09T11:35:36.21" personId="{C0C304ED-9F4D-4BEB-A7AA-D839A4A5997F}" id="{3A8945E4-7D13-4990-A8FA-4A75E11A83F2}" parentId="{4FFA86BF-3CD5-482D-8DE2-81FE889D076D}">
    <text>-2000000+1 manual adj</text>
  </threadedComment>
  <threadedComment ref="L88" dT="2024-01-09T11:35:40.22" personId="{C0C304ED-9F4D-4BEB-A7AA-D839A4A5997F}" id="{007CC877-215E-47C6-AB04-8B983DF20D9A}" parentId="{4FFA86BF-3CD5-482D-8DE2-81FE889D076D}">
    <text>-2000000</text>
  </threadedComment>
  <threadedComment ref="L89" dT="2023-05-25T12:15:12.09" personId="{C0C304ED-9F4D-4BEB-A7AA-D839A4A5997F}" id="{F7DEB0E0-C1EB-48CC-A199-1098A9B1C568}">
    <text>HPB budget correction</text>
  </threadedComment>
  <threadedComment ref="L89" dT="2024-01-09T11:35:36.21" personId="{C0C304ED-9F4D-4BEB-A7AA-D839A4A5997F}" id="{BDEC32E1-32B5-46F6-8924-71A9427634DA}" parentId="{F7DEB0E0-C1EB-48CC-A199-1098A9B1C568}">
    <text>-2000000+1 manual adj</text>
  </threadedComment>
  <threadedComment ref="L89" dT="2024-01-09T11:35:40.22" personId="{C0C304ED-9F4D-4BEB-A7AA-D839A4A5997F}" id="{A872C572-2890-4511-BA80-044DF0E7E494}" parentId="{F7DEB0E0-C1EB-48CC-A199-1098A9B1C568}">
    <text>-2000000</text>
  </threadedComment>
  <threadedComment ref="L90" dT="2023-05-25T12:15:12.09" personId="{C0C304ED-9F4D-4BEB-A7AA-D839A4A5997F}" id="{F1FD0BFE-2611-4389-B84C-A8CD759C3197}">
    <text>HPB budget correction</text>
  </threadedComment>
  <threadedComment ref="L90" dT="2024-01-09T11:35:36.21" personId="{C0C304ED-9F4D-4BEB-A7AA-D839A4A5997F}" id="{59814530-F054-48A0-BCC9-D24D576BF23A}" parentId="{F1FD0BFE-2611-4389-B84C-A8CD759C3197}">
    <text>-2000000+1 manual adj</text>
  </threadedComment>
  <threadedComment ref="L90" dT="2024-01-09T11:35:40.22" personId="{C0C304ED-9F4D-4BEB-A7AA-D839A4A5997F}" id="{E371D594-2367-4446-A501-D6403B706E6F}" parentId="{F1FD0BFE-2611-4389-B84C-A8CD759C3197}">
    <text>-2000000</text>
  </threadedComment>
  <threadedComment ref="L91" dT="2023-05-25T12:15:12.09" personId="{C0C304ED-9F4D-4BEB-A7AA-D839A4A5997F}" id="{C22CD4BA-DEA2-4BD4-8EB8-DBE904476B23}">
    <text>HPB budget correction</text>
  </threadedComment>
  <threadedComment ref="L91" dT="2024-01-09T11:35:36.21" personId="{C0C304ED-9F4D-4BEB-A7AA-D839A4A5997F}" id="{5AF2E828-A266-46A2-8A39-D3ED2F7AB82C}" parentId="{C22CD4BA-DEA2-4BD4-8EB8-DBE904476B23}">
    <text>-2000000+1 manual adj</text>
  </threadedComment>
  <threadedComment ref="L91" dT="2024-01-09T11:35:40.22" personId="{C0C304ED-9F4D-4BEB-A7AA-D839A4A5997F}" id="{EAFBD595-5C4C-4399-9DE2-9F787DC75BEE}" parentId="{C22CD4BA-DEA2-4BD4-8EB8-DBE904476B23}">
    <text>-2000000</text>
  </threadedComment>
  <threadedComment ref="L92" dT="2023-05-25T12:15:12.09" personId="{C0C304ED-9F4D-4BEB-A7AA-D839A4A5997F}" id="{824784BF-D58D-47F4-8FB6-555A5627F49C}">
    <text>HPB budget correction</text>
  </threadedComment>
  <threadedComment ref="L92" dT="2024-01-09T11:35:36.21" personId="{C0C304ED-9F4D-4BEB-A7AA-D839A4A5997F}" id="{5957204A-81A6-4D84-BC88-F9919B25D2BD}" parentId="{824784BF-D58D-47F4-8FB6-555A5627F49C}">
    <text>-2000000+1 manual adj</text>
  </threadedComment>
  <threadedComment ref="L92" dT="2024-01-09T11:35:40.22" personId="{C0C304ED-9F4D-4BEB-A7AA-D839A4A5997F}" id="{1F96CC40-4C2A-4E75-B0A3-72098A0FEEF4}" parentId="{824784BF-D58D-47F4-8FB6-555A5627F49C}">
    <text>-2000000</text>
  </threadedComment>
  <threadedComment ref="L93" dT="2023-05-25T12:15:12.09" personId="{C0C304ED-9F4D-4BEB-A7AA-D839A4A5997F}" id="{BD9F0A92-8DF9-4789-96AB-B7DA8DE379F8}">
    <text>HPB budget correction</text>
  </threadedComment>
  <threadedComment ref="L93" dT="2024-01-09T11:35:36.21" personId="{C0C304ED-9F4D-4BEB-A7AA-D839A4A5997F}" id="{19B589A7-9A2B-4577-BC97-594255A4296D}" parentId="{BD9F0A92-8DF9-4789-96AB-B7DA8DE379F8}">
    <text>-2000000+1 manual adj</text>
  </threadedComment>
  <threadedComment ref="L93" dT="2024-01-09T11:35:40.22" personId="{C0C304ED-9F4D-4BEB-A7AA-D839A4A5997F}" id="{DDEFE7F3-8845-496A-9F5A-A937F12D1DE2}" parentId="{BD9F0A92-8DF9-4789-96AB-B7DA8DE379F8}">
    <text>-2000000</text>
  </threadedComment>
  <threadedComment ref="L94" dT="2023-05-25T12:15:12.09" personId="{C0C304ED-9F4D-4BEB-A7AA-D839A4A5997F}" id="{A1839D11-3349-46F1-95E9-AA716DD7CF41}">
    <text>HPB budget correction</text>
  </threadedComment>
  <threadedComment ref="L94" dT="2024-01-09T11:35:36.21" personId="{C0C304ED-9F4D-4BEB-A7AA-D839A4A5997F}" id="{E4251D70-89E0-4391-9708-6E7955E2896D}" parentId="{A1839D11-3349-46F1-95E9-AA716DD7CF41}">
    <text>-2000000+1 manual adj</text>
  </threadedComment>
  <threadedComment ref="L94" dT="2024-01-09T11:35:40.22" personId="{C0C304ED-9F4D-4BEB-A7AA-D839A4A5997F}" id="{425BA503-3E8D-4AD4-BAD5-80EDAF4508F3}" parentId="{A1839D11-3349-46F1-95E9-AA716DD7CF41}">
    <text>-2000000</text>
  </threadedComment>
  <threadedComment ref="L95" dT="2023-05-25T12:15:12.09" personId="{C0C304ED-9F4D-4BEB-A7AA-D839A4A5997F}" id="{E86DA34D-3488-43F2-85C2-C50A9D4B2669}">
    <text>HPB budget correction</text>
  </threadedComment>
  <threadedComment ref="L95" dT="2024-01-09T11:35:36.21" personId="{C0C304ED-9F4D-4BEB-A7AA-D839A4A5997F}" id="{70349476-7F53-4CE0-A6AB-BEAEE7803D91}" parentId="{E86DA34D-3488-43F2-85C2-C50A9D4B2669}">
    <text>-2000000+1 manual adj</text>
  </threadedComment>
  <threadedComment ref="L95" dT="2024-01-09T11:35:40.22" personId="{C0C304ED-9F4D-4BEB-A7AA-D839A4A5997F}" id="{87CF3DBE-C18D-4C55-86B5-8FC15E51EC58}" parentId="{E86DA34D-3488-43F2-85C2-C50A9D4B2669}">
    <text>-2000000</text>
  </threadedComment>
  <threadedComment ref="L96" dT="2023-05-25T12:15:12.09" personId="{C0C304ED-9F4D-4BEB-A7AA-D839A4A5997F}" id="{C46117DA-4531-4167-A3A5-5E45EFD2AD42}">
    <text>HPB budget correction</text>
  </threadedComment>
  <threadedComment ref="L96" dT="2024-01-09T11:35:36.21" personId="{C0C304ED-9F4D-4BEB-A7AA-D839A4A5997F}" id="{47AA2D74-6D68-4122-9E91-CA9119763A44}" parentId="{C46117DA-4531-4167-A3A5-5E45EFD2AD42}">
    <text>-2000000+1 manual adj</text>
  </threadedComment>
  <threadedComment ref="L96" dT="2024-01-09T11:35:40.22" personId="{C0C304ED-9F4D-4BEB-A7AA-D839A4A5997F}" id="{077A7130-F3DA-4923-9E40-C6279F429F26}" parentId="{C46117DA-4531-4167-A3A5-5E45EFD2AD42}">
    <text>-2000000</text>
  </threadedComment>
  <threadedComment ref="L97" dT="2023-05-25T12:15:12.09" personId="{C0C304ED-9F4D-4BEB-A7AA-D839A4A5997F}" id="{12ED95A9-2DAE-4B3E-BE5E-19E7C3371F08}">
    <text>HPB budget correction</text>
  </threadedComment>
  <threadedComment ref="L97" dT="2024-01-09T11:35:36.21" personId="{C0C304ED-9F4D-4BEB-A7AA-D839A4A5997F}" id="{236C2AA0-7FAF-4B71-8DDE-D3D73D0F188E}" parentId="{12ED95A9-2DAE-4B3E-BE5E-19E7C3371F08}">
    <text>-2000000+1 manual adj</text>
  </threadedComment>
  <threadedComment ref="L97" dT="2024-01-09T11:35:40.22" personId="{C0C304ED-9F4D-4BEB-A7AA-D839A4A5997F}" id="{1D7AB3A6-D4CA-4E04-A620-E0D86BEE1F29}" parentId="{12ED95A9-2DAE-4B3E-BE5E-19E7C3371F08}">
    <text>-2000000</text>
  </threadedComment>
  <threadedComment ref="L98" dT="2023-05-25T12:15:12.09" personId="{C0C304ED-9F4D-4BEB-A7AA-D839A4A5997F}" id="{2E292638-8541-4331-8C57-CCC7E25E1C95}">
    <text>HPB budget correction</text>
  </threadedComment>
  <threadedComment ref="L98" dT="2024-01-09T11:35:36.21" personId="{C0C304ED-9F4D-4BEB-A7AA-D839A4A5997F}" id="{4349D040-AFBD-4B16-8644-131FB4F15381}" parentId="{2E292638-8541-4331-8C57-CCC7E25E1C95}">
    <text>-2000000+1 manual adj</text>
  </threadedComment>
  <threadedComment ref="L98" dT="2024-01-09T11:35:40.22" personId="{C0C304ED-9F4D-4BEB-A7AA-D839A4A5997F}" id="{B0F0B391-4287-4779-ACFD-DDDEB636B307}" parentId="{2E292638-8541-4331-8C57-CCC7E25E1C95}">
    <text>-2000000</text>
  </threadedComment>
  <threadedComment ref="L99" dT="2023-05-25T12:15:12.09" personId="{C0C304ED-9F4D-4BEB-A7AA-D839A4A5997F}" id="{46E9B85D-69C6-4AE8-9877-BD3BA6F39C1B}">
    <text>HPB budget correction</text>
  </threadedComment>
  <threadedComment ref="L99" dT="2024-01-09T11:35:36.21" personId="{C0C304ED-9F4D-4BEB-A7AA-D839A4A5997F}" id="{97BEFC4C-0AF3-40A9-BA62-0E1031BDAE47}" parentId="{46E9B85D-69C6-4AE8-9877-BD3BA6F39C1B}">
    <text>-2000000+1 manual adj</text>
  </threadedComment>
  <threadedComment ref="L99" dT="2024-01-09T11:35:40.22" personId="{C0C304ED-9F4D-4BEB-A7AA-D839A4A5997F}" id="{54F6B568-A075-4CE1-B7E3-A627F8AC8E4B}" parentId="{46E9B85D-69C6-4AE8-9877-BD3BA6F39C1B}">
    <text>-2000000</text>
  </threadedComment>
  <threadedComment ref="L100" dT="2023-05-25T12:15:12.09" personId="{C0C304ED-9F4D-4BEB-A7AA-D839A4A5997F}" id="{A1B46613-F515-4F7B-B456-00D5D1C53E41}">
    <text>HPB budget correction</text>
  </threadedComment>
  <threadedComment ref="L100" dT="2024-01-09T11:35:36.21" personId="{C0C304ED-9F4D-4BEB-A7AA-D839A4A5997F}" id="{C5E9587F-22F2-4F69-8D56-27FB225E6697}" parentId="{A1B46613-F515-4F7B-B456-00D5D1C53E41}">
    <text>-2000000+1 manual adj</text>
  </threadedComment>
  <threadedComment ref="L100" dT="2024-01-09T11:35:40.22" personId="{C0C304ED-9F4D-4BEB-A7AA-D839A4A5997F}" id="{18455251-7F2D-4D8D-A141-3953A6D62204}" parentId="{A1B46613-F515-4F7B-B456-00D5D1C53E41}">
    <text>-2000000</text>
  </threadedComment>
  <threadedComment ref="L101" dT="2023-05-25T12:15:12.09" personId="{C0C304ED-9F4D-4BEB-A7AA-D839A4A5997F}" id="{351DB57E-35A8-4550-85D8-9C5129F4388A}">
    <text>HPB budget correction</text>
  </threadedComment>
  <threadedComment ref="L101" dT="2024-01-09T11:35:36.21" personId="{C0C304ED-9F4D-4BEB-A7AA-D839A4A5997F}" id="{87714DDB-7FBF-410D-A661-943E0EC2D217}" parentId="{351DB57E-35A8-4550-85D8-9C5129F4388A}">
    <text>-2000000+1 manual adj</text>
  </threadedComment>
  <threadedComment ref="L101" dT="2024-01-09T11:35:40.22" personId="{C0C304ED-9F4D-4BEB-A7AA-D839A4A5997F}" id="{734CEACB-4749-4A54-AC64-8C5DA2C9E575}" parentId="{351DB57E-35A8-4550-85D8-9C5129F4388A}">
    <text>-2000000</text>
  </threadedComment>
  <threadedComment ref="L102" dT="2023-05-25T12:15:12.09" personId="{C0C304ED-9F4D-4BEB-A7AA-D839A4A5997F}" id="{47A095CD-9E9B-4B45-B6FB-F29FA0D8D233}">
    <text>HPB budget correction</text>
  </threadedComment>
  <threadedComment ref="L102" dT="2024-01-09T11:35:36.21" personId="{C0C304ED-9F4D-4BEB-A7AA-D839A4A5997F}" id="{A4564D58-9BD0-4C7C-9F4C-56D532AEC8E1}" parentId="{47A095CD-9E9B-4B45-B6FB-F29FA0D8D233}">
    <text>-2000000+1 manual adj</text>
  </threadedComment>
  <threadedComment ref="L102" dT="2024-01-09T11:35:40.22" personId="{C0C304ED-9F4D-4BEB-A7AA-D839A4A5997F}" id="{B3551E7F-770D-4995-AA33-17FC4FC615D9}" parentId="{47A095CD-9E9B-4B45-B6FB-F29FA0D8D233}">
    <text>-2000000</text>
  </threadedComment>
  <threadedComment ref="L103" dT="2023-05-25T12:15:12.09" personId="{C0C304ED-9F4D-4BEB-A7AA-D839A4A5997F}" id="{E8C890EE-1257-4B80-B058-6D12330FBBAC}">
    <text>HPB budget correction</text>
  </threadedComment>
  <threadedComment ref="L103" dT="2024-01-09T11:35:36.21" personId="{C0C304ED-9F4D-4BEB-A7AA-D839A4A5997F}" id="{87C9AE63-1A61-46F7-A956-995E7A330515}" parentId="{E8C890EE-1257-4B80-B058-6D12330FBBAC}">
    <text>-2000000+1 manual adj</text>
  </threadedComment>
  <threadedComment ref="L103" dT="2024-01-09T11:35:40.22" personId="{C0C304ED-9F4D-4BEB-A7AA-D839A4A5997F}" id="{E0CBF537-8302-4201-A140-C7A6469D3521}" parentId="{E8C890EE-1257-4B80-B058-6D12330FBBAC}">
    <text>-2000000</text>
  </threadedComment>
  <threadedComment ref="L104" dT="2023-05-25T12:15:12.09" personId="{C0C304ED-9F4D-4BEB-A7AA-D839A4A5997F}" id="{9D38CB41-2CDF-4203-9122-159888C6CBCA}">
    <text>HPB budget correction</text>
  </threadedComment>
  <threadedComment ref="L104" dT="2024-01-09T11:35:36.21" personId="{C0C304ED-9F4D-4BEB-A7AA-D839A4A5997F}" id="{5574D900-571F-48DF-B705-5CCE38080FF5}" parentId="{9D38CB41-2CDF-4203-9122-159888C6CBCA}">
    <text>-2000000+1 manual adj</text>
  </threadedComment>
  <threadedComment ref="L104" dT="2024-01-09T11:35:40.22" personId="{C0C304ED-9F4D-4BEB-A7AA-D839A4A5997F}" id="{FBBCAD6E-7C77-4FCE-9F76-AE1C9788D74F}" parentId="{9D38CB41-2CDF-4203-9122-159888C6CBCA}">
    <text>-2000000</text>
  </threadedComment>
  <threadedComment ref="L105" dT="2023-05-25T12:15:12.09" personId="{C0C304ED-9F4D-4BEB-A7AA-D839A4A5997F}" id="{2022C4EA-3F60-4C21-83B0-F37FB9C960AF}">
    <text>HPB budget correction</text>
  </threadedComment>
  <threadedComment ref="L105" dT="2024-01-09T11:35:36.21" personId="{C0C304ED-9F4D-4BEB-A7AA-D839A4A5997F}" id="{93C5B34F-3278-42FF-8455-CC16ADD96A5A}" parentId="{2022C4EA-3F60-4C21-83B0-F37FB9C960AF}">
    <text>-2000000+1 manual adj</text>
  </threadedComment>
  <threadedComment ref="L105" dT="2024-01-09T11:35:40.22" personId="{C0C304ED-9F4D-4BEB-A7AA-D839A4A5997F}" id="{C912E605-66F9-435C-919D-786BDDB09F51}" parentId="{2022C4EA-3F60-4C21-83B0-F37FB9C960AF}">
    <text>-2000000</text>
  </threadedComment>
  <threadedComment ref="L106" dT="2023-05-25T12:15:12.09" personId="{C0C304ED-9F4D-4BEB-A7AA-D839A4A5997F}" id="{0A940CD5-DB0A-42CF-844B-E5EF775FBF84}">
    <text>HPB budget correction</text>
  </threadedComment>
  <threadedComment ref="L106" dT="2024-01-09T11:35:36.21" personId="{C0C304ED-9F4D-4BEB-A7AA-D839A4A5997F}" id="{0B60BDF7-3904-489A-9A48-2333765B1AAD}" parentId="{0A940CD5-DB0A-42CF-844B-E5EF775FBF84}">
    <text>-2000000+1 manual adj</text>
  </threadedComment>
  <threadedComment ref="L106" dT="2024-01-09T11:35:40.22" personId="{C0C304ED-9F4D-4BEB-A7AA-D839A4A5997F}" id="{E9D8E18D-0A3B-438B-B6FB-92601AC57D1D}" parentId="{0A940CD5-DB0A-42CF-844B-E5EF775FBF84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8" dT="2022-06-13T12:12:29.20" personId="{2DB6458F-8D18-4128-8DBE-0F6BB175BAFD}" id="{9C0D2410-3579-463C-B0D4-26DA6B5D8401}">
    <text>De-commisioning and decant included</text>
  </threadedComment>
  <threadedComment ref="C23" dT="2022-09-13T08:59:46.93" personId="{2DB6458F-8D18-4128-8DBE-0F6BB175BAFD}" id="{B497D19C-B6CC-4A8D-93A3-0016E26E542C}">
    <text>include CAP00074</text>
  </threadedComment>
  <threadedComment ref="C64" dT="2022-07-14T10:20:24.01" personId="{2DB6458F-8D18-4128-8DBE-0F6BB175BAFD}" id="{1D345D53-F877-4907-A8B6-BFE9F7236132}">
    <text>steve</text>
  </threadedComment>
  <threadedComment ref="C64" dT="2023-01-25T12:10:01.01" personId="{2DB6458F-8D18-4128-8DBE-0F6BB175BAFD}" id="{A7ABDF1A-5B83-4BDD-BD97-AA3576B5C8EC}" parentId="{1D345D53-F877-4907-A8B6-BFE9F7236132}">
    <text>and Bryn</text>
  </threadedComment>
  <threadedComment ref="C65" dT="2022-07-14T10:20:30.96" personId="{2DB6458F-8D18-4128-8DBE-0F6BB175BAFD}" id="{29216500-ABD6-4FB6-A68A-EBF7653230B2}">
    <text>Elisa</text>
  </threadedComment>
  <threadedComment ref="C66" dT="2022-07-14T10:22:16.92" personId="{2DB6458F-8D18-4128-8DBE-0F6BB175BAFD}" id="{99179481-379E-47BC-B5D5-31E81F8689C5}">
    <text>Steve</text>
  </threadedComment>
  <threadedComment ref="C67" dT="2022-07-14T10:24:05.84" personId="{2DB6458F-8D18-4128-8DBE-0F6BB175BAFD}" id="{001E2C1A-A8ED-40F8-ABBC-E0ED9AA218A6}">
    <text>Elisa</text>
  </threadedComment>
  <threadedComment ref="C68" dT="2022-07-14T10:27:00.31" personId="{2DB6458F-8D18-4128-8DBE-0F6BB175BAFD}" id="{53D5A1F5-F6DC-451A-8A41-A6CA4780A78E}">
    <text>Elisa</text>
  </threadedComment>
  <threadedComment ref="C69" dT="2022-07-14T10:27:07.06" personId="{2DB6458F-8D18-4128-8DBE-0F6BB175BAFD}" id="{10494324-6A0E-4656-B327-927F53D80963}">
    <text>Steve</text>
  </threadedComment>
  <threadedComment ref="C69" dT="2023-01-26T08:50:41.92" personId="{2DB6458F-8D18-4128-8DBE-0F6BB175BAFD}" id="{C9E41F0C-0A83-4D3E-917B-50622D09E7B3}" parentId="{10494324-6A0E-4656-B327-927F53D80963}">
    <text>Bryn Glennie</text>
  </threadedComment>
  <threadedComment ref="C70" dT="2022-07-14T10:43:48.14" personId="{2DB6458F-8D18-4128-8DBE-0F6BB175BAFD}" id="{18BB98BD-2456-413D-AE66-5A0C51BD99FC}">
    <text>Steve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4.5"/>
  <sheetData>
    <row r="1" spans="1:1">
      <c r="A1" t="s">
        <v>0</v>
      </c>
    </row>
    <row r="3" spans="1:1">
      <c r="A3" t="b">
        <v>0</v>
      </c>
    </row>
    <row r="7" spans="1:1">
      <c r="A7">
        <v>60</v>
      </c>
    </row>
    <row r="9" spans="1:1">
      <c r="A9" t="b">
        <v>0</v>
      </c>
    </row>
    <row r="11" spans="1:1">
      <c r="A11" t="b">
        <v>0</v>
      </c>
    </row>
    <row r="13" spans="1:1">
      <c r="A13" t="b">
        <v>0</v>
      </c>
    </row>
    <row r="17" spans="1:1">
      <c r="A17">
        <v>1</v>
      </c>
    </row>
    <row r="18" spans="1:1">
      <c r="A18" t="b">
        <v>0</v>
      </c>
    </row>
    <row r="19" spans="1:1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opLeftCell="B26" workbookViewId="0">
      <selection activeCell="C5" sqref="C5"/>
    </sheetView>
  </sheetViews>
  <sheetFormatPr defaultRowHeight="14.5"/>
  <cols>
    <col min="1" max="1" width="1.1796875" hidden="1" customWidth="1"/>
    <col min="2" max="2" width="38.1796875" customWidth="1"/>
    <col min="3" max="3" width="19.26953125" bestFit="1" customWidth="1"/>
    <col min="4" max="4" width="4.453125" customWidth="1"/>
    <col min="5" max="6" width="14" customWidth="1"/>
    <col min="7" max="7" width="17.54296875" bestFit="1" customWidth="1"/>
  </cols>
  <sheetData>
    <row r="1" spans="2:7" ht="15.5">
      <c r="B1" s="107" t="s">
        <v>416</v>
      </c>
    </row>
    <row r="2" spans="2:7">
      <c r="B2" s="238"/>
      <c r="C2" s="239"/>
      <c r="D2" s="239"/>
      <c r="E2" s="239"/>
      <c r="F2" s="239"/>
      <c r="G2" s="239"/>
    </row>
    <row r="3" spans="2:7">
      <c r="B3" s="242"/>
      <c r="C3" s="243" t="s">
        <v>417</v>
      </c>
      <c r="D3" s="244"/>
      <c r="E3" s="243" t="s">
        <v>418</v>
      </c>
      <c r="F3" s="243" t="s">
        <v>419</v>
      </c>
      <c r="G3" s="243" t="s">
        <v>420</v>
      </c>
    </row>
    <row r="4" spans="2:7">
      <c r="B4" s="242"/>
      <c r="C4" s="243" t="s">
        <v>421</v>
      </c>
      <c r="D4" s="244"/>
      <c r="E4" s="245" t="s">
        <v>176</v>
      </c>
      <c r="F4" s="245" t="s">
        <v>176</v>
      </c>
      <c r="G4" s="243" t="s">
        <v>422</v>
      </c>
    </row>
    <row r="5" spans="2:7">
      <c r="B5" s="246" t="s">
        <v>423</v>
      </c>
      <c r="C5" s="247"/>
      <c r="D5" s="244"/>
      <c r="E5" s="248"/>
      <c r="F5" s="248"/>
      <c r="G5" s="247"/>
    </row>
    <row r="6" spans="2:7">
      <c r="B6" s="249" t="s">
        <v>424</v>
      </c>
      <c r="C6" s="250">
        <v>-5000000</v>
      </c>
      <c r="D6" s="251"/>
      <c r="E6" s="252">
        <v>0</v>
      </c>
      <c r="F6" s="252">
        <v>0</v>
      </c>
      <c r="G6" s="252">
        <v>-5000000</v>
      </c>
    </row>
    <row r="7" spans="2:7">
      <c r="B7" s="249" t="s">
        <v>425</v>
      </c>
      <c r="C7" s="252">
        <v>0</v>
      </c>
      <c r="D7" s="251"/>
      <c r="E7" s="252">
        <v>0</v>
      </c>
      <c r="F7" s="252">
        <v>0</v>
      </c>
      <c r="G7" s="252">
        <v>0</v>
      </c>
    </row>
    <row r="8" spans="2:7">
      <c r="B8" s="249" t="s">
        <v>426</v>
      </c>
      <c r="C8" s="252">
        <v>-301000</v>
      </c>
      <c r="D8" s="251"/>
      <c r="E8" s="252">
        <v>0</v>
      </c>
      <c r="F8" s="252">
        <v>0</v>
      </c>
      <c r="G8" s="252">
        <v>-301000</v>
      </c>
    </row>
    <row r="9" spans="2:7">
      <c r="B9" s="242"/>
      <c r="C9" s="253"/>
      <c r="D9" s="254"/>
      <c r="E9" s="253"/>
      <c r="F9" s="253"/>
      <c r="G9" s="253">
        <v>0</v>
      </c>
    </row>
    <row r="10" spans="2:7" ht="15" thickBot="1">
      <c r="B10" s="246" t="s">
        <v>427</v>
      </c>
      <c r="C10" s="255">
        <v>-5301000</v>
      </c>
      <c r="D10" s="256"/>
      <c r="E10" s="255">
        <v>0</v>
      </c>
      <c r="F10" s="255">
        <v>0</v>
      </c>
      <c r="G10" s="255">
        <v>-5301000</v>
      </c>
    </row>
    <row r="11" spans="2:7">
      <c r="B11" s="242"/>
      <c r="C11" s="253"/>
      <c r="D11" s="254"/>
      <c r="E11" s="253"/>
      <c r="F11" s="253"/>
      <c r="G11" s="253"/>
    </row>
    <row r="12" spans="2:7">
      <c r="B12" s="246" t="s">
        <v>428</v>
      </c>
      <c r="C12" s="253"/>
      <c r="D12" s="254"/>
      <c r="E12" s="253"/>
      <c r="F12" s="253"/>
      <c r="G12" s="253"/>
    </row>
    <row r="13" spans="2:7">
      <c r="B13" s="242" t="s">
        <v>429</v>
      </c>
      <c r="C13" s="253">
        <v>-5925663.5599999996</v>
      </c>
      <c r="D13" s="254"/>
      <c r="E13" s="253">
        <v>0</v>
      </c>
      <c r="F13" s="253">
        <v>0</v>
      </c>
      <c r="G13" s="253">
        <v>-5925663.5599999996</v>
      </c>
    </row>
    <row r="14" spans="2:7">
      <c r="B14" s="242" t="s">
        <v>430</v>
      </c>
      <c r="C14" s="253">
        <v>-4994561.01</v>
      </c>
      <c r="D14" s="254"/>
      <c r="E14" s="253">
        <v>0</v>
      </c>
      <c r="F14" s="253">
        <v>66134</v>
      </c>
      <c r="G14" s="253">
        <v>-4928427.01</v>
      </c>
    </row>
    <row r="15" spans="2:7">
      <c r="B15" s="242" t="s">
        <v>431</v>
      </c>
      <c r="C15" s="253">
        <v>0</v>
      </c>
      <c r="D15" s="254"/>
      <c r="E15" s="253">
        <v>0</v>
      </c>
      <c r="F15" s="253">
        <v>0</v>
      </c>
      <c r="G15" s="253">
        <v>0</v>
      </c>
    </row>
    <row r="16" spans="2:7">
      <c r="B16" s="242" t="s">
        <v>432</v>
      </c>
      <c r="C16" s="253">
        <v>0</v>
      </c>
      <c r="D16" s="254"/>
      <c r="E16" s="253">
        <v>0</v>
      </c>
      <c r="F16" s="253">
        <v>0</v>
      </c>
      <c r="G16" s="253">
        <v>0</v>
      </c>
    </row>
    <row r="17" spans="2:7">
      <c r="B17" s="242" t="s">
        <v>433</v>
      </c>
      <c r="C17" s="253">
        <v>-1568897</v>
      </c>
      <c r="D17" s="254"/>
      <c r="E17" s="253">
        <v>0</v>
      </c>
      <c r="F17" s="253">
        <v>0</v>
      </c>
      <c r="G17" s="253">
        <v>-1568897</v>
      </c>
    </row>
    <row r="18" spans="2:7">
      <c r="B18" s="242" t="s">
        <v>434</v>
      </c>
      <c r="C18" s="253">
        <v>0</v>
      </c>
      <c r="D18" s="254"/>
      <c r="E18" s="253">
        <v>0</v>
      </c>
      <c r="F18" s="253">
        <v>0</v>
      </c>
      <c r="G18" s="253">
        <v>0</v>
      </c>
    </row>
    <row r="19" spans="2:7">
      <c r="B19" s="242" t="s">
        <v>435</v>
      </c>
      <c r="C19" s="253">
        <v>-331617</v>
      </c>
      <c r="D19" s="254"/>
      <c r="E19" s="253">
        <v>0</v>
      </c>
      <c r="F19" s="253">
        <v>47149</v>
      </c>
      <c r="G19" s="253">
        <v>-284468</v>
      </c>
    </row>
    <row r="20" spans="2:7">
      <c r="B20" s="242" t="s">
        <v>436</v>
      </c>
      <c r="C20" s="253">
        <v>-86577.91</v>
      </c>
      <c r="D20" s="254"/>
      <c r="E20" s="253">
        <v>0</v>
      </c>
      <c r="F20" s="253">
        <v>0</v>
      </c>
      <c r="G20" s="253">
        <v>-86577.91</v>
      </c>
    </row>
    <row r="21" spans="2:7">
      <c r="B21" s="242" t="s">
        <v>437</v>
      </c>
      <c r="C21" s="253">
        <v>-337794</v>
      </c>
      <c r="D21" s="254"/>
      <c r="E21" s="253">
        <v>0</v>
      </c>
      <c r="F21" s="253">
        <v>0</v>
      </c>
      <c r="G21" s="253">
        <v>-337794</v>
      </c>
    </row>
    <row r="22" spans="2:7">
      <c r="B22" s="242" t="s">
        <v>438</v>
      </c>
      <c r="C22" s="253">
        <v>-3053227.7100000009</v>
      </c>
      <c r="D22" s="254"/>
      <c r="E22" s="253">
        <v>-113283</v>
      </c>
      <c r="F22" s="253">
        <v>0</v>
      </c>
      <c r="G22" s="253">
        <v>-3166510.7100000009</v>
      </c>
    </row>
    <row r="23" spans="2:7">
      <c r="B23" s="242" t="s">
        <v>439</v>
      </c>
      <c r="C23" s="253">
        <v>0</v>
      </c>
      <c r="D23" s="254"/>
      <c r="E23" s="253">
        <v>0</v>
      </c>
      <c r="F23" s="253">
        <v>0</v>
      </c>
      <c r="G23" s="253">
        <v>0</v>
      </c>
    </row>
    <row r="24" spans="2:7">
      <c r="B24" s="242" t="s">
        <v>440</v>
      </c>
      <c r="C24" s="253">
        <v>0</v>
      </c>
      <c r="D24" s="254"/>
      <c r="E24" s="253">
        <v>0</v>
      </c>
      <c r="F24" s="253">
        <v>0</v>
      </c>
      <c r="G24" s="253">
        <v>0</v>
      </c>
    </row>
    <row r="25" spans="2:7">
      <c r="B25" s="242" t="s">
        <v>441</v>
      </c>
      <c r="C25" s="253">
        <v>-149000</v>
      </c>
      <c r="D25" s="254"/>
      <c r="E25" s="253">
        <v>0</v>
      </c>
      <c r="F25" s="253">
        <v>0</v>
      </c>
      <c r="G25" s="253">
        <v>-149000</v>
      </c>
    </row>
    <row r="26" spans="2:7">
      <c r="B26" s="242" t="s">
        <v>442</v>
      </c>
      <c r="C26" s="253">
        <v>0</v>
      </c>
      <c r="D26" s="254"/>
      <c r="E26" s="253">
        <v>0</v>
      </c>
      <c r="F26" s="253">
        <v>0</v>
      </c>
      <c r="G26" s="253">
        <v>0</v>
      </c>
    </row>
    <row r="27" spans="2:7">
      <c r="B27" s="242" t="s">
        <v>443</v>
      </c>
      <c r="C27" s="253">
        <v>-8025253.790000001</v>
      </c>
      <c r="D27" s="254"/>
      <c r="E27" s="253">
        <v>0</v>
      </c>
      <c r="F27" s="253">
        <v>0</v>
      </c>
      <c r="G27" s="253">
        <v>-8025253.790000001</v>
      </c>
    </row>
    <row r="28" spans="2:7">
      <c r="B28" s="242"/>
      <c r="C28" s="253"/>
      <c r="D28" s="254"/>
      <c r="E28" s="253"/>
      <c r="F28" s="253"/>
      <c r="G28" s="253"/>
    </row>
    <row r="29" spans="2:7" ht="15" thickBot="1">
      <c r="B29" s="257" t="s">
        <v>444</v>
      </c>
      <c r="C29" s="258">
        <v>-24472591.980000004</v>
      </c>
      <c r="D29" s="259"/>
      <c r="E29" s="258">
        <v>-113283</v>
      </c>
      <c r="F29" s="258">
        <v>113283</v>
      </c>
      <c r="G29" s="258">
        <v>-24472591.980000004</v>
      </c>
    </row>
    <row r="30" spans="2:7">
      <c r="B30" s="242"/>
      <c r="C30" s="253"/>
      <c r="D30" s="254"/>
      <c r="E30" s="253"/>
      <c r="F30" s="253"/>
      <c r="G30" s="253"/>
    </row>
    <row r="31" spans="2:7">
      <c r="B31" s="242"/>
      <c r="C31" s="253"/>
      <c r="D31" s="254"/>
      <c r="E31" s="253"/>
      <c r="F31" s="253"/>
      <c r="G31" s="253"/>
    </row>
    <row r="32" spans="2:7" ht="15" thickBot="1">
      <c r="B32" s="246" t="s">
        <v>445</v>
      </c>
      <c r="C32" s="260">
        <v>-29773591.980000004</v>
      </c>
      <c r="D32" s="254"/>
      <c r="E32" s="260">
        <v>-113283</v>
      </c>
      <c r="F32" s="260">
        <v>113283</v>
      </c>
      <c r="G32" s="260">
        <v>-29773591.980000004</v>
      </c>
    </row>
    <row r="33" spans="2:7" ht="15" thickTop="1">
      <c r="B33" s="242"/>
      <c r="C33" s="242"/>
      <c r="D33" s="242"/>
      <c r="E33" s="242"/>
      <c r="F33" s="242"/>
      <c r="G33" s="242"/>
    </row>
    <row r="34" spans="2:7">
      <c r="F34" s="218"/>
    </row>
  </sheetData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480"/>
  <sheetViews>
    <sheetView showGridLines="0" zoomScale="90" zoomScaleNormal="90" workbookViewId="0">
      <pane xSplit="4" ySplit="11" topLeftCell="E34" activePane="bottomRight" state="frozen"/>
      <selection pane="topRight" activeCell="M27" sqref="M27"/>
      <selection pane="bottomLeft" activeCell="M27" sqref="M27"/>
      <selection pane="bottomRight" activeCell="H70" sqref="H70"/>
    </sheetView>
  </sheetViews>
  <sheetFormatPr defaultColWidth="9.54296875" defaultRowHeight="12.5"/>
  <cols>
    <col min="1" max="1" width="1.1796875" style="81" hidden="1" customWidth="1"/>
    <col min="2" max="2" width="3.7265625" style="82" customWidth="1"/>
    <col min="3" max="3" width="85" style="81" bestFit="1" customWidth="1"/>
    <col min="4" max="4" width="3.54296875" style="81" customWidth="1"/>
    <col min="5" max="5" width="13.26953125" style="81" customWidth="1"/>
    <col min="6" max="6" width="3.54296875" style="81" customWidth="1"/>
    <col min="7" max="7" width="13.26953125" style="81" customWidth="1"/>
    <col min="8" max="8" width="2.7265625" style="81" customWidth="1"/>
    <col min="9" max="9" width="13.26953125" style="81" customWidth="1"/>
    <col min="10" max="10" width="3.54296875" style="81" customWidth="1"/>
    <col min="11" max="11" width="13.26953125" style="81" customWidth="1"/>
    <col min="12" max="12" width="3.54296875" style="81" customWidth="1"/>
    <col min="13" max="13" width="13.26953125" style="81" customWidth="1"/>
    <col min="14" max="14" width="3.54296875" style="81" customWidth="1"/>
    <col min="15" max="15" width="13.26953125" style="81" customWidth="1"/>
    <col min="16" max="16" width="3.54296875" style="81" customWidth="1"/>
    <col min="17" max="17" width="8.54296875" style="82" hidden="1" customWidth="1"/>
    <col min="18" max="18" width="11.7265625" style="81" bestFit="1" customWidth="1"/>
    <col min="19" max="28" width="9.54296875" style="81" customWidth="1"/>
    <col min="29" max="29" width="11.26953125" style="81" customWidth="1"/>
    <col min="30" max="30" width="9.54296875" style="81" customWidth="1"/>
    <col min="31" max="32" width="9.54296875" style="81"/>
    <col min="33" max="33" width="17.7265625" style="81" bestFit="1" customWidth="1"/>
    <col min="34" max="16384" width="9.54296875" style="81"/>
  </cols>
  <sheetData>
    <row r="1" spans="2:29" ht="15.5">
      <c r="B1" s="397" t="s">
        <v>446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2:29" ht="15.5">
      <c r="B2" s="397" t="s">
        <v>447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</row>
    <row r="3" spans="2:29" ht="15.5"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</row>
    <row r="4" spans="2:29" ht="15.5">
      <c r="B4" s="397" t="s">
        <v>448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2:29">
      <c r="B5" s="37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</row>
    <row r="6" spans="2:29" s="82" customFormat="1">
      <c r="E6" s="82" t="s">
        <v>449</v>
      </c>
      <c r="G6" s="82" t="s">
        <v>450</v>
      </c>
      <c r="I6" s="82" t="s">
        <v>451</v>
      </c>
      <c r="K6" s="82" t="s">
        <v>452</v>
      </c>
      <c r="M6" s="82" t="s">
        <v>453</v>
      </c>
      <c r="O6" s="82" t="s">
        <v>454</v>
      </c>
    </row>
    <row r="7" spans="2:29" s="82" customFormat="1">
      <c r="E7" s="105"/>
      <c r="G7" s="105"/>
      <c r="I7" s="105"/>
      <c r="K7" s="105"/>
      <c r="M7" s="105"/>
      <c r="O7" s="105"/>
    </row>
    <row r="8" spans="2:29" s="82" customFormat="1" ht="13">
      <c r="C8" s="89"/>
      <c r="D8" s="89"/>
      <c r="E8" s="104" t="s">
        <v>455</v>
      </c>
      <c r="F8" s="89"/>
      <c r="G8" s="104" t="s">
        <v>456</v>
      </c>
      <c r="H8" s="89"/>
      <c r="I8" s="104" t="s">
        <v>457</v>
      </c>
      <c r="J8" s="89"/>
      <c r="K8" s="104" t="s">
        <v>458</v>
      </c>
      <c r="L8" s="89"/>
      <c r="M8" s="104" t="s">
        <v>459</v>
      </c>
      <c r="N8" s="89"/>
      <c r="O8" s="104" t="s">
        <v>460</v>
      </c>
      <c r="P8" s="89"/>
      <c r="Q8" s="89"/>
    </row>
    <row r="9" spans="2:29" s="82" customFormat="1" ht="13">
      <c r="C9" s="89"/>
      <c r="D9" s="89"/>
      <c r="E9" s="104" t="s">
        <v>461</v>
      </c>
      <c r="F9" s="104"/>
      <c r="G9" s="104" t="s">
        <v>462</v>
      </c>
      <c r="H9" s="89"/>
      <c r="I9" s="104" t="s">
        <v>462</v>
      </c>
      <c r="J9" s="89"/>
      <c r="K9" s="104" t="s">
        <v>462</v>
      </c>
      <c r="L9" s="89"/>
      <c r="M9" s="104" t="s">
        <v>462</v>
      </c>
      <c r="N9" s="89"/>
      <c r="O9" s="104" t="s">
        <v>462</v>
      </c>
      <c r="P9" s="89"/>
      <c r="Q9" s="87" t="s">
        <v>463</v>
      </c>
    </row>
    <row r="10" spans="2:29" s="82" customFormat="1" ht="13">
      <c r="C10" s="89"/>
      <c r="D10" s="89"/>
      <c r="E10" s="103" t="s">
        <v>296</v>
      </c>
      <c r="F10" s="89"/>
      <c r="G10" s="103" t="s">
        <v>296</v>
      </c>
      <c r="H10" s="89"/>
      <c r="I10" s="103" t="s">
        <v>296</v>
      </c>
      <c r="J10" s="89"/>
      <c r="K10" s="103" t="s">
        <v>296</v>
      </c>
      <c r="L10" s="89"/>
      <c r="M10" s="103" t="s">
        <v>296</v>
      </c>
      <c r="N10" s="89"/>
      <c r="O10" s="103" t="s">
        <v>296</v>
      </c>
      <c r="P10" s="89"/>
      <c r="Q10" s="89"/>
    </row>
    <row r="11" spans="2:29">
      <c r="E11" s="102"/>
      <c r="G11" s="102"/>
      <c r="I11" s="102"/>
      <c r="K11" s="102"/>
      <c r="M11" s="102"/>
      <c r="O11" s="102"/>
    </row>
    <row r="12" spans="2:29">
      <c r="B12" s="82">
        <v>1</v>
      </c>
      <c r="C12" s="81" t="s">
        <v>464</v>
      </c>
      <c r="E12" s="359"/>
      <c r="F12" s="359"/>
      <c r="G12" s="359">
        <v>10737.585999999999</v>
      </c>
      <c r="H12" s="359"/>
      <c r="I12" s="359">
        <v>4620.6610000000001</v>
      </c>
      <c r="J12" s="359"/>
      <c r="K12" s="359">
        <v>4483.2460000000001</v>
      </c>
      <c r="L12" s="359"/>
      <c r="M12" s="359">
        <v>4641.7430000000004</v>
      </c>
      <c r="N12" s="359"/>
      <c r="O12" s="359">
        <v>4804.9930000000004</v>
      </c>
      <c r="P12" s="84"/>
      <c r="Q12" s="83">
        <v>1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29">
      <c r="B13" s="82">
        <v>2</v>
      </c>
      <c r="C13" s="81" t="s">
        <v>465</v>
      </c>
      <c r="E13" s="359"/>
      <c r="F13" s="359"/>
      <c r="G13" s="359">
        <v>2195.444</v>
      </c>
      <c r="H13" s="359"/>
      <c r="I13" s="359">
        <v>1068.3889999999999</v>
      </c>
      <c r="J13" s="359"/>
      <c r="K13" s="359">
        <v>1118.021</v>
      </c>
      <c r="L13" s="359"/>
      <c r="M13" s="359">
        <v>1185.44</v>
      </c>
      <c r="N13" s="359"/>
      <c r="O13" s="359">
        <v>1254.4860000000001</v>
      </c>
      <c r="P13" s="84"/>
      <c r="Q13" s="83">
        <v>2</v>
      </c>
    </row>
    <row r="14" spans="2:29">
      <c r="B14" s="82">
        <v>3</v>
      </c>
      <c r="C14" s="81" t="s">
        <v>466</v>
      </c>
      <c r="E14" s="359"/>
      <c r="F14" s="359"/>
      <c r="G14" s="359">
        <v>0</v>
      </c>
      <c r="H14" s="359"/>
      <c r="I14" s="359">
        <v>0</v>
      </c>
      <c r="J14" s="359"/>
      <c r="K14" s="359">
        <v>0</v>
      </c>
      <c r="L14" s="359"/>
      <c r="M14" s="359">
        <v>0</v>
      </c>
      <c r="N14" s="359"/>
      <c r="O14" s="359">
        <v>0</v>
      </c>
      <c r="P14" s="84"/>
      <c r="Q14" s="83">
        <v>8</v>
      </c>
    </row>
    <row r="15" spans="2:29">
      <c r="B15" s="82">
        <v>4</v>
      </c>
      <c r="C15" s="81" t="s">
        <v>467</v>
      </c>
      <c r="E15" s="359"/>
      <c r="F15" s="359"/>
      <c r="G15" s="359">
        <v>1783.155</v>
      </c>
      <c r="H15" s="359"/>
      <c r="I15" s="359">
        <v>2074</v>
      </c>
      <c r="J15" s="359"/>
      <c r="K15" s="359">
        <v>2800</v>
      </c>
      <c r="L15" s="359"/>
      <c r="M15" s="359">
        <v>2800</v>
      </c>
      <c r="N15" s="359"/>
      <c r="O15" s="359">
        <v>2800</v>
      </c>
      <c r="P15" s="84"/>
      <c r="Q15" s="83">
        <v>3</v>
      </c>
    </row>
    <row r="16" spans="2:29">
      <c r="B16" s="82">
        <v>5</v>
      </c>
      <c r="C16" s="81" t="s">
        <v>468</v>
      </c>
      <c r="E16" s="359"/>
      <c r="F16" s="359"/>
      <c r="G16" s="359">
        <v>-4350.7820000000002</v>
      </c>
      <c r="H16" s="359"/>
      <c r="I16" s="359">
        <v>0</v>
      </c>
      <c r="J16" s="359"/>
      <c r="K16" s="359">
        <v>0</v>
      </c>
      <c r="L16" s="359"/>
      <c r="M16" s="359">
        <v>0</v>
      </c>
      <c r="N16" s="359"/>
      <c r="O16" s="359">
        <v>0</v>
      </c>
      <c r="P16" s="84"/>
      <c r="Q16" s="83">
        <v>7</v>
      </c>
      <c r="S16" s="91"/>
    </row>
    <row r="17" spans="2:30">
      <c r="B17" s="82">
        <v>6</v>
      </c>
      <c r="C17" s="81" t="s">
        <v>469</v>
      </c>
      <c r="E17" s="359"/>
      <c r="F17" s="359"/>
      <c r="G17" s="359">
        <v>1189.6559999999999</v>
      </c>
      <c r="H17" s="359"/>
      <c r="I17" s="359">
        <v>278.07600000000002</v>
      </c>
      <c r="J17" s="359"/>
      <c r="K17" s="359">
        <v>733.10599999999999</v>
      </c>
      <c r="L17" s="359"/>
      <c r="M17" s="359">
        <v>2408.1759999999999</v>
      </c>
      <c r="N17" s="359"/>
      <c r="O17" s="359">
        <v>388.97399999999999</v>
      </c>
      <c r="P17" s="84"/>
      <c r="Q17" s="83"/>
      <c r="S17" s="91"/>
    </row>
    <row r="18" spans="2:30"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84"/>
      <c r="Q18" s="83"/>
    </row>
    <row r="19" spans="2:30">
      <c r="B19" s="82">
        <v>7</v>
      </c>
      <c r="C19" s="81" t="s">
        <v>470</v>
      </c>
      <c r="E19" s="359"/>
      <c r="F19" s="359"/>
      <c r="G19" s="359">
        <v>11555.058999999997</v>
      </c>
      <c r="H19" s="359"/>
      <c r="I19" s="359">
        <v>8041.1260000000002</v>
      </c>
      <c r="J19" s="359"/>
      <c r="K19" s="359">
        <v>9134.3729999999996</v>
      </c>
      <c r="L19" s="359"/>
      <c r="M19" s="359">
        <v>11035.359</v>
      </c>
      <c r="N19" s="359"/>
      <c r="O19" s="359">
        <v>9248.4529999999995</v>
      </c>
      <c r="P19" s="84"/>
      <c r="Q19" s="83"/>
      <c r="AD19" s="84"/>
    </row>
    <row r="20" spans="2:30"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84"/>
      <c r="Q20" s="83"/>
    </row>
    <row r="21" spans="2:30" ht="13">
      <c r="B21" s="82">
        <v>8</v>
      </c>
      <c r="C21" s="81" t="s">
        <v>471</v>
      </c>
      <c r="E21" s="359"/>
      <c r="F21" s="359"/>
      <c r="G21" s="359">
        <v>11555.058999999997</v>
      </c>
      <c r="H21" s="359"/>
      <c r="I21" s="359">
        <v>8041.1260000000002</v>
      </c>
      <c r="J21" s="359"/>
      <c r="K21" s="359">
        <v>9134.3729999999996</v>
      </c>
      <c r="L21" s="359"/>
      <c r="M21" s="359">
        <v>11035.359</v>
      </c>
      <c r="N21" s="359"/>
      <c r="O21" s="359">
        <v>9248.4529999999995</v>
      </c>
      <c r="P21" s="84"/>
      <c r="Q21" s="87"/>
    </row>
    <row r="22" spans="2:30" ht="13">
      <c r="C22" s="86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84"/>
      <c r="Q22" s="83"/>
    </row>
    <row r="23" spans="2:30">
      <c r="B23" s="82">
        <v>9</v>
      </c>
      <c r="C23" s="81" t="s">
        <v>472</v>
      </c>
      <c r="E23" s="359"/>
      <c r="F23" s="359"/>
      <c r="G23" s="359">
        <v>164975.41399999999</v>
      </c>
      <c r="H23" s="359"/>
      <c r="I23" s="359">
        <v>176530.473</v>
      </c>
      <c r="J23" s="359"/>
      <c r="K23" s="359">
        <v>184571.59899999999</v>
      </c>
      <c r="L23" s="359"/>
      <c r="M23" s="359">
        <v>193705.97199999998</v>
      </c>
      <c r="N23" s="359"/>
      <c r="O23" s="359">
        <v>204741.33099999998</v>
      </c>
      <c r="P23" s="84"/>
      <c r="Q23" s="83"/>
      <c r="S23" s="91"/>
    </row>
    <row r="24" spans="2:30"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84"/>
      <c r="Q24" s="83"/>
    </row>
    <row r="25" spans="2:30">
      <c r="B25" s="82">
        <v>10</v>
      </c>
      <c r="C25" s="81" t="s">
        <v>473</v>
      </c>
      <c r="E25" s="359">
        <v>164975.41399999999</v>
      </c>
      <c r="F25" s="359"/>
      <c r="G25" s="359">
        <v>176530.473</v>
      </c>
      <c r="H25" s="359"/>
      <c r="I25" s="359">
        <v>184571.59899999999</v>
      </c>
      <c r="J25" s="359"/>
      <c r="K25" s="359">
        <v>193705.97199999998</v>
      </c>
      <c r="L25" s="359"/>
      <c r="M25" s="359">
        <v>204741.33099999998</v>
      </c>
      <c r="N25" s="359"/>
      <c r="O25" s="359">
        <v>213989.78399999999</v>
      </c>
      <c r="P25" s="84"/>
      <c r="Q25" s="83"/>
    </row>
    <row r="26" spans="2:30">
      <c r="E26" s="360"/>
      <c r="F26" s="361"/>
      <c r="G26" s="360"/>
      <c r="H26" s="361"/>
      <c r="I26" s="360"/>
      <c r="J26" s="361"/>
      <c r="K26" s="360"/>
      <c r="L26" s="361"/>
      <c r="M26" s="360"/>
      <c r="N26" s="361"/>
      <c r="O26" s="360"/>
      <c r="P26" s="84"/>
      <c r="Q26" s="83"/>
      <c r="R26" s="91"/>
      <c r="W26" s="91"/>
    </row>
    <row r="27" spans="2:30">
      <c r="B27" s="82">
        <v>11</v>
      </c>
      <c r="C27" s="81" t="s">
        <v>474</v>
      </c>
      <c r="E27" s="207">
        <v>7.2175941493476212E-2</v>
      </c>
      <c r="F27" s="361"/>
      <c r="G27" s="208">
        <v>7.0041097154028106E-2</v>
      </c>
      <c r="H27" s="361"/>
      <c r="I27" s="207">
        <v>4.5550923097566219E-2</v>
      </c>
      <c r="J27" s="361"/>
      <c r="K27" s="207">
        <v>4.9489591299471773E-2</v>
      </c>
      <c r="L27" s="209"/>
      <c r="M27" s="207">
        <v>5.696963746683039E-2</v>
      </c>
      <c r="N27" s="209"/>
      <c r="O27" s="207">
        <v>4.5171402153285842E-2</v>
      </c>
      <c r="P27" s="84"/>
      <c r="Q27" s="83"/>
    </row>
    <row r="28" spans="2:30">
      <c r="E28" s="362"/>
      <c r="F28" s="361"/>
      <c r="G28" s="362"/>
      <c r="H28" s="361"/>
      <c r="I28" s="362"/>
      <c r="J28" s="361"/>
      <c r="K28" s="362"/>
      <c r="L28" s="361"/>
      <c r="M28" s="362"/>
      <c r="N28" s="361"/>
      <c r="O28" s="362"/>
      <c r="P28" s="84"/>
      <c r="Q28" s="83"/>
    </row>
    <row r="29" spans="2:30">
      <c r="B29" s="82">
        <v>12</v>
      </c>
      <c r="C29" s="81" t="s">
        <v>475</v>
      </c>
      <c r="E29" s="360"/>
      <c r="F29" s="361"/>
      <c r="G29" s="360"/>
      <c r="H29" s="361"/>
      <c r="I29" s="360"/>
      <c r="J29" s="361"/>
      <c r="K29" s="360"/>
      <c r="L29" s="361"/>
      <c r="M29" s="360"/>
      <c r="N29" s="361"/>
      <c r="O29" s="360"/>
      <c r="P29" s="84"/>
      <c r="Q29" s="83"/>
    </row>
    <row r="30" spans="2:30">
      <c r="E30" s="360"/>
      <c r="F30" s="361"/>
      <c r="G30" s="360"/>
      <c r="H30" s="361"/>
      <c r="I30" s="360"/>
      <c r="J30" s="361"/>
      <c r="K30" s="360"/>
      <c r="L30" s="361"/>
      <c r="M30" s="360"/>
      <c r="N30" s="361"/>
      <c r="O30" s="360"/>
      <c r="P30" s="84"/>
      <c r="Q30" s="210"/>
    </row>
    <row r="31" spans="2:30">
      <c r="B31" s="82">
        <v>13</v>
      </c>
      <c r="C31" s="100" t="s">
        <v>476</v>
      </c>
      <c r="E31" s="360"/>
      <c r="F31" s="363"/>
      <c r="G31" s="360"/>
      <c r="H31" s="361"/>
      <c r="I31" s="364"/>
      <c r="J31" s="361"/>
      <c r="K31" s="364"/>
      <c r="L31" s="361"/>
      <c r="M31" s="364"/>
      <c r="N31" s="361"/>
      <c r="O31" s="364"/>
      <c r="P31" s="84"/>
      <c r="Q31" s="83"/>
    </row>
    <row r="32" spans="2:30">
      <c r="B32" s="82">
        <v>14</v>
      </c>
      <c r="C32" s="100" t="s">
        <v>477</v>
      </c>
      <c r="E32" s="359">
        <v>-65908.123999999996</v>
      </c>
      <c r="F32" s="359"/>
      <c r="G32" s="359">
        <v>-67671.717000000004</v>
      </c>
      <c r="H32" s="359"/>
      <c r="I32" s="359">
        <v>-67671.717000000004</v>
      </c>
      <c r="J32" s="359"/>
      <c r="K32" s="359">
        <v>-67671.717000000004</v>
      </c>
      <c r="L32" s="359"/>
      <c r="M32" s="359">
        <v>-67671.717000000004</v>
      </c>
      <c r="N32" s="359"/>
      <c r="O32" s="359">
        <v>-67671.717000000004</v>
      </c>
      <c r="P32" s="84"/>
      <c r="Q32" s="83">
        <v>20</v>
      </c>
      <c r="S32" s="84"/>
      <c r="U32" s="84"/>
      <c r="W32" s="84"/>
      <c r="Y32" s="84"/>
      <c r="AA32" s="84"/>
      <c r="AC32" s="84"/>
    </row>
    <row r="33" spans="2:33">
      <c r="B33" s="82">
        <v>15</v>
      </c>
      <c r="C33" s="100" t="s">
        <v>145</v>
      </c>
      <c r="E33" s="359">
        <v>-25856.935000000001</v>
      </c>
      <c r="F33" s="359"/>
      <c r="G33" s="359">
        <v>-25983.21</v>
      </c>
      <c r="H33" s="359"/>
      <c r="I33" s="359">
        <v>-25983.21</v>
      </c>
      <c r="J33" s="359"/>
      <c r="K33" s="359">
        <v>-25983.21</v>
      </c>
      <c r="L33" s="359"/>
      <c r="M33" s="359">
        <v>-25983.21</v>
      </c>
      <c r="N33" s="359"/>
      <c r="O33" s="359">
        <v>-25983.21</v>
      </c>
      <c r="P33" s="84"/>
      <c r="Q33" s="83">
        <v>21</v>
      </c>
      <c r="S33" s="84"/>
      <c r="T33" s="91"/>
      <c r="U33" s="84"/>
      <c r="W33" s="84"/>
      <c r="Y33" s="84"/>
      <c r="AA33" s="84"/>
      <c r="AC33" s="84"/>
    </row>
    <row r="34" spans="2:33">
      <c r="B34" s="82">
        <v>16</v>
      </c>
      <c r="C34" s="100" t="s">
        <v>478</v>
      </c>
      <c r="E34" s="359">
        <v>-212.065</v>
      </c>
      <c r="F34" s="359"/>
      <c r="G34" s="359">
        <v>-212.77799999999999</v>
      </c>
      <c r="H34" s="359"/>
      <c r="I34" s="359">
        <v>-212.77799999999999</v>
      </c>
      <c r="J34" s="359"/>
      <c r="K34" s="359">
        <v>-212.77799999999999</v>
      </c>
      <c r="L34" s="359"/>
      <c r="M34" s="359">
        <v>-212.77799999999999</v>
      </c>
      <c r="N34" s="359"/>
      <c r="O34" s="359">
        <v>-212.77799999999999</v>
      </c>
      <c r="P34" s="84"/>
      <c r="Q34" s="83">
        <v>22</v>
      </c>
      <c r="S34" s="84"/>
      <c r="U34" s="84"/>
      <c r="W34" s="84"/>
      <c r="Y34" s="84"/>
      <c r="AA34" s="84"/>
      <c r="AC34" s="84"/>
    </row>
    <row r="35" spans="2:33">
      <c r="C35" s="100"/>
      <c r="E35" s="359"/>
      <c r="F35" s="359"/>
      <c r="G35" s="365"/>
      <c r="H35" s="365"/>
      <c r="I35" s="365"/>
      <c r="J35" s="359"/>
      <c r="K35" s="359"/>
      <c r="L35" s="359"/>
      <c r="M35" s="359"/>
      <c r="N35" s="359"/>
      <c r="O35" s="359"/>
      <c r="P35" s="84"/>
      <c r="Q35" s="83"/>
      <c r="S35" s="84"/>
      <c r="T35" s="209"/>
      <c r="U35" s="84"/>
      <c r="W35" s="84"/>
      <c r="Y35" s="84"/>
      <c r="AA35" s="84"/>
      <c r="AC35" s="84"/>
    </row>
    <row r="36" spans="2:33">
      <c r="B36" s="82">
        <v>17</v>
      </c>
      <c r="C36" s="100" t="s">
        <v>479</v>
      </c>
      <c r="E36" s="359">
        <v>-91977.123999999996</v>
      </c>
      <c r="F36" s="359"/>
      <c r="G36" s="359">
        <v>-93867.705000000002</v>
      </c>
      <c r="H36" s="359"/>
      <c r="I36" s="359">
        <v>-93867.705000000002</v>
      </c>
      <c r="J36" s="359"/>
      <c r="K36" s="359">
        <v>-93867.705000000002</v>
      </c>
      <c r="L36" s="359"/>
      <c r="M36" s="359">
        <v>-93867.705000000002</v>
      </c>
      <c r="N36" s="359"/>
      <c r="O36" s="359">
        <v>-93867.705000000002</v>
      </c>
      <c r="P36" s="84"/>
      <c r="Q36" s="83"/>
      <c r="S36" s="84"/>
      <c r="U36" s="84"/>
      <c r="W36" s="84"/>
      <c r="Y36" s="84"/>
      <c r="AA36" s="84"/>
      <c r="AC36" s="84"/>
      <c r="AF36" s="84"/>
      <c r="AG36" s="101"/>
    </row>
    <row r="37" spans="2:33">
      <c r="C37" s="100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84"/>
      <c r="Q37" s="83"/>
      <c r="S37" s="84"/>
      <c r="U37" s="84"/>
      <c r="W37" s="84"/>
      <c r="Y37" s="84"/>
      <c r="AA37" s="84"/>
      <c r="AC37" s="84"/>
    </row>
    <row r="38" spans="2:33">
      <c r="B38" s="82">
        <v>18</v>
      </c>
      <c r="C38" s="100" t="s">
        <v>480</v>
      </c>
      <c r="E38" s="359">
        <v>-72998.182000000001</v>
      </c>
      <c r="F38" s="359"/>
      <c r="G38" s="359">
        <v>-79159.572711200002</v>
      </c>
      <c r="H38" s="359"/>
      <c r="I38" s="359">
        <v>-84957.542711200003</v>
      </c>
      <c r="J38" s="359"/>
      <c r="K38" s="359">
        <v>-91180.180711199995</v>
      </c>
      <c r="L38" s="359"/>
      <c r="M38" s="359">
        <v>-97858.588711200005</v>
      </c>
      <c r="N38" s="359"/>
      <c r="O38" s="359">
        <v>-105026.14971119999</v>
      </c>
      <c r="P38" s="84"/>
      <c r="Q38" s="83">
        <v>6</v>
      </c>
      <c r="S38" s="84"/>
      <c r="U38" s="84"/>
      <c r="W38" s="84"/>
      <c r="Y38" s="84"/>
      <c r="AA38" s="84"/>
      <c r="AC38" s="84"/>
    </row>
    <row r="39" spans="2:33"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84"/>
      <c r="Q39" s="83"/>
    </row>
    <row r="40" spans="2:33">
      <c r="B40" s="82">
        <v>19</v>
      </c>
      <c r="C40" s="81" t="s">
        <v>481</v>
      </c>
      <c r="E40" s="359">
        <v>-164975.30599999998</v>
      </c>
      <c r="F40" s="359"/>
      <c r="G40" s="359">
        <v>-173027.2777112</v>
      </c>
      <c r="H40" s="359"/>
      <c r="I40" s="359">
        <v>-178825.24771120001</v>
      </c>
      <c r="J40" s="359"/>
      <c r="K40" s="359">
        <v>-185047.88571120001</v>
      </c>
      <c r="L40" s="359"/>
      <c r="M40" s="359">
        <v>-191726.29371120001</v>
      </c>
      <c r="N40" s="359"/>
      <c r="O40" s="359">
        <v>-198893.85471119999</v>
      </c>
      <c r="P40" s="84"/>
      <c r="Q40" s="83"/>
    </row>
    <row r="41" spans="2:33">
      <c r="E41" s="366"/>
      <c r="F41" s="361"/>
      <c r="G41" s="366"/>
      <c r="H41" s="361"/>
      <c r="I41" s="366"/>
      <c r="J41" s="361"/>
      <c r="K41" s="367"/>
      <c r="L41" s="368"/>
      <c r="M41" s="367"/>
      <c r="N41" s="368"/>
      <c r="O41" s="367"/>
      <c r="P41" s="84"/>
      <c r="Q41" s="83"/>
    </row>
    <row r="42" spans="2:33" s="86" customFormat="1" ht="13">
      <c r="B42" s="89">
        <v>20</v>
      </c>
      <c r="C42" s="86" t="s">
        <v>482</v>
      </c>
      <c r="E42" s="96">
        <v>0.10800000000745058</v>
      </c>
      <c r="F42" s="93"/>
      <c r="G42" s="96">
        <v>3503.1952887999942</v>
      </c>
      <c r="H42" s="88"/>
      <c r="I42" s="96">
        <v>5746.3512887999823</v>
      </c>
      <c r="J42" s="92"/>
      <c r="K42" s="96">
        <v>8658.0862887999683</v>
      </c>
      <c r="L42" s="369"/>
      <c r="M42" s="96">
        <v>13015.037288799969</v>
      </c>
      <c r="N42" s="369"/>
      <c r="O42" s="96">
        <v>15095.929288799991</v>
      </c>
      <c r="P42" s="84"/>
      <c r="Q42" s="87"/>
      <c r="S42" s="88"/>
      <c r="U42" s="88"/>
      <c r="W42" s="88"/>
      <c r="Y42" s="88"/>
      <c r="AA42" s="88"/>
      <c r="AC42" s="88"/>
    </row>
    <row r="43" spans="2:33" s="86" customFormat="1" ht="13">
      <c r="B43" s="89"/>
      <c r="E43" s="98"/>
      <c r="F43" s="93"/>
      <c r="G43" s="98"/>
      <c r="H43" s="93"/>
      <c r="I43" s="98"/>
      <c r="J43" s="93"/>
      <c r="K43" s="98"/>
      <c r="L43" s="370"/>
      <c r="M43" s="98"/>
      <c r="N43" s="361"/>
      <c r="O43" s="99"/>
      <c r="P43" s="84"/>
      <c r="Q43" s="87"/>
    </row>
    <row r="44" spans="2:33" ht="13">
      <c r="B44" s="89">
        <v>21</v>
      </c>
      <c r="C44" s="86" t="s">
        <v>483</v>
      </c>
      <c r="E44" s="95"/>
      <c r="F44" s="94"/>
      <c r="G44" s="371"/>
      <c r="H44" s="94"/>
      <c r="I44" s="371"/>
      <c r="J44" s="94"/>
      <c r="K44" s="371"/>
      <c r="L44" s="370"/>
      <c r="M44" s="98"/>
      <c r="N44" s="361"/>
      <c r="O44" s="372"/>
      <c r="P44" s="84"/>
      <c r="Q44" s="81"/>
    </row>
    <row r="45" spans="2:33" ht="13">
      <c r="B45" s="89"/>
      <c r="E45" s="95"/>
      <c r="F45" s="94"/>
      <c r="G45" s="371"/>
      <c r="H45" s="94"/>
      <c r="I45" s="371"/>
      <c r="J45" s="94"/>
      <c r="K45" s="371"/>
      <c r="L45" s="370"/>
      <c r="M45" s="371"/>
      <c r="N45" s="361"/>
      <c r="O45" s="372"/>
      <c r="P45" s="84"/>
    </row>
    <row r="46" spans="2:33" ht="13">
      <c r="B46" s="82">
        <v>22</v>
      </c>
      <c r="C46" s="81" t="s">
        <v>484</v>
      </c>
      <c r="E46" s="96">
        <v>0</v>
      </c>
      <c r="F46" s="94"/>
      <c r="G46" s="96">
        <v>-698</v>
      </c>
      <c r="H46" s="97"/>
      <c r="I46" s="96">
        <v>-1271.8</v>
      </c>
      <c r="J46" s="97"/>
      <c r="K46" s="96">
        <v>-1671.8</v>
      </c>
      <c r="L46" s="369"/>
      <c r="M46" s="96">
        <v>-2011.8</v>
      </c>
      <c r="N46" s="361"/>
      <c r="O46" s="96">
        <v>-2351.8000000000002</v>
      </c>
      <c r="P46" s="84"/>
      <c r="Q46" s="83"/>
    </row>
    <row r="47" spans="2:33" ht="13">
      <c r="E47" s="98"/>
      <c r="F47" s="94"/>
      <c r="G47" s="96"/>
      <c r="H47" s="97"/>
      <c r="I47" s="96"/>
      <c r="J47" s="97"/>
      <c r="K47" s="96"/>
      <c r="L47" s="369"/>
      <c r="M47" s="96"/>
      <c r="N47" s="361"/>
      <c r="O47" s="96"/>
      <c r="P47" s="84"/>
      <c r="Q47" s="83"/>
    </row>
    <row r="48" spans="2:33" ht="13">
      <c r="B48" s="89">
        <v>23</v>
      </c>
      <c r="C48" s="86" t="s">
        <v>485</v>
      </c>
      <c r="E48" s="96">
        <v>0</v>
      </c>
      <c r="F48" s="94"/>
      <c r="G48" s="96"/>
      <c r="H48" s="97"/>
      <c r="I48" s="96"/>
      <c r="J48" s="97"/>
      <c r="K48" s="96">
        <v>0</v>
      </c>
      <c r="L48" s="369"/>
      <c r="M48" s="96">
        <v>0</v>
      </c>
      <c r="N48" s="361"/>
      <c r="O48" s="96">
        <v>0</v>
      </c>
      <c r="P48" s="84"/>
      <c r="Q48" s="83"/>
    </row>
    <row r="49" spans="2:17" ht="13">
      <c r="B49" s="89"/>
      <c r="C49" s="86"/>
      <c r="E49" s="95"/>
      <c r="F49" s="94"/>
      <c r="G49" s="371"/>
      <c r="H49" s="94"/>
      <c r="I49" s="371"/>
      <c r="J49" s="94"/>
      <c r="K49" s="371"/>
      <c r="L49" s="370"/>
      <c r="M49" s="371"/>
      <c r="N49" s="361"/>
      <c r="O49" s="372"/>
      <c r="P49" s="84"/>
      <c r="Q49" s="87"/>
    </row>
    <row r="50" spans="2:17" s="86" customFormat="1" ht="13">
      <c r="B50" s="89">
        <v>24</v>
      </c>
      <c r="C50" s="86" t="s">
        <v>486</v>
      </c>
      <c r="E50" s="90">
        <v>0.10800000000745058</v>
      </c>
      <c r="F50" s="93"/>
      <c r="G50" s="90">
        <v>2805.1952887999942</v>
      </c>
      <c r="H50" s="92"/>
      <c r="I50" s="90">
        <v>4474.5512887999821</v>
      </c>
      <c r="J50" s="92"/>
      <c r="K50" s="90">
        <v>6986.2862887999681</v>
      </c>
      <c r="L50" s="369"/>
      <c r="M50" s="90">
        <v>11003.23728879997</v>
      </c>
      <c r="N50" s="369"/>
      <c r="O50" s="90">
        <v>12744.129288799992</v>
      </c>
      <c r="P50" s="84"/>
      <c r="Q50" s="87"/>
    </row>
    <row r="51" spans="2:17" s="86" customFormat="1" ht="13">
      <c r="B51" s="89"/>
      <c r="E51" s="88"/>
      <c r="F51" s="88"/>
      <c r="G51" s="88"/>
      <c r="H51" s="88"/>
      <c r="I51" s="88"/>
      <c r="J51" s="88"/>
      <c r="K51" s="88"/>
      <c r="L51" s="84"/>
      <c r="M51" s="88"/>
      <c r="N51" s="84"/>
      <c r="O51" s="88"/>
      <c r="P51" s="84"/>
      <c r="Q51" s="87"/>
    </row>
    <row r="52" spans="2:17" ht="13.4" hidden="1" customHeight="1">
      <c r="E52" s="84"/>
      <c r="F52" s="84"/>
      <c r="G52" s="84">
        <v>13650.842000000004</v>
      </c>
      <c r="H52" s="84"/>
      <c r="I52" s="84">
        <v>13875.67300000001</v>
      </c>
      <c r="J52" s="84"/>
      <c r="K52" s="84">
        <v>19221.125999999989</v>
      </c>
      <c r="L52" s="84"/>
      <c r="M52" s="84">
        <v>20456.421999999991</v>
      </c>
      <c r="N52" s="84"/>
      <c r="O52" s="84">
        <v>22377.92300000001</v>
      </c>
      <c r="P52" s="84"/>
      <c r="Q52" s="83"/>
    </row>
    <row r="53" spans="2:17" ht="13.4" hidden="1" customHeight="1"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3"/>
    </row>
    <row r="54" spans="2:17" ht="13.4" hidden="1" customHeight="1"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3"/>
    </row>
    <row r="55" spans="2:17" ht="13.4" hidden="1" customHeight="1">
      <c r="E55" s="84"/>
      <c r="F55" s="84"/>
      <c r="G55" s="84"/>
      <c r="H55" s="84"/>
      <c r="I55" s="84"/>
      <c r="J55" s="84"/>
      <c r="K55" s="84"/>
      <c r="L55" s="84"/>
      <c r="M55" s="84"/>
      <c r="P55" s="84"/>
      <c r="Q55" s="83"/>
    </row>
    <row r="56" spans="2:17" ht="13.4" hidden="1" customHeight="1">
      <c r="E56" s="84"/>
      <c r="F56" s="84"/>
      <c r="G56" s="84">
        <v>-4245</v>
      </c>
      <c r="H56" s="84"/>
      <c r="I56" s="84">
        <v>1488</v>
      </c>
      <c r="J56" s="84"/>
      <c r="K56" s="84">
        <v>7094</v>
      </c>
      <c r="L56" s="84"/>
      <c r="M56" s="84">
        <v>10797</v>
      </c>
      <c r="N56" s="84"/>
      <c r="O56" s="84">
        <v>12459</v>
      </c>
      <c r="P56" s="84"/>
      <c r="Q56" s="83"/>
    </row>
    <row r="57" spans="2:17" ht="13.4" hidden="1" customHeight="1"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3"/>
    </row>
    <row r="58" spans="2:17" ht="13.4" hidden="1" customHeight="1">
      <c r="E58" s="84"/>
      <c r="F58" s="84"/>
      <c r="G58" s="84">
        <v>-10375.374000000011</v>
      </c>
      <c r="H58" s="84"/>
      <c r="I58" s="84">
        <v>-6622.002999999997</v>
      </c>
      <c r="J58" s="84"/>
      <c r="K58" s="84">
        <v>-6143.045999999973</v>
      </c>
      <c r="L58" s="84"/>
      <c r="M58" s="84">
        <v>-8845.3099999999977</v>
      </c>
      <c r="N58" s="84"/>
      <c r="O58" s="84">
        <v>-13360.75</v>
      </c>
      <c r="P58" s="84"/>
      <c r="Q58" s="83"/>
    </row>
    <row r="59" spans="2:17" ht="13.4" hidden="1" customHeight="1"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3"/>
    </row>
    <row r="60" spans="2:17" ht="13.4" hidden="1" customHeight="1"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3"/>
    </row>
    <row r="61" spans="2:17" ht="13.4" hidden="1" customHeight="1">
      <c r="E61" s="84"/>
      <c r="F61" s="84"/>
      <c r="G61" s="84"/>
      <c r="H61" s="84"/>
      <c r="I61" s="84"/>
      <c r="J61" s="84"/>
      <c r="K61" s="84"/>
      <c r="L61" s="84"/>
      <c r="M61" s="84"/>
      <c r="P61" s="84"/>
      <c r="Q61" s="83"/>
    </row>
    <row r="62" spans="2:17">
      <c r="E62" s="84"/>
      <c r="F62" s="84"/>
      <c r="G62" s="84"/>
      <c r="H62" s="84"/>
      <c r="I62" s="84"/>
      <c r="J62" s="84"/>
      <c r="K62" s="84"/>
      <c r="L62" s="84"/>
      <c r="M62" s="84"/>
      <c r="O62" s="264"/>
      <c r="P62" s="84"/>
      <c r="Q62" s="83"/>
    </row>
    <row r="63" spans="2:17">
      <c r="E63" s="84"/>
      <c r="F63" s="84"/>
      <c r="G63" s="84"/>
      <c r="H63" s="84"/>
      <c r="I63" s="84"/>
      <c r="J63" s="84"/>
      <c r="K63" s="84"/>
      <c r="L63" s="84"/>
      <c r="M63" s="84"/>
      <c r="P63" s="84"/>
      <c r="Q63" s="83"/>
    </row>
    <row r="64" spans="2:17">
      <c r="E64" s="84"/>
      <c r="F64" s="84"/>
      <c r="G64" s="84"/>
      <c r="H64" s="84"/>
      <c r="I64" s="84"/>
      <c r="J64" s="84"/>
      <c r="K64" s="84"/>
      <c r="L64" s="84"/>
      <c r="M64" s="84"/>
      <c r="P64" s="84"/>
      <c r="Q64" s="83"/>
    </row>
    <row r="65" spans="3:17">
      <c r="E65" s="84"/>
      <c r="F65" s="84"/>
      <c r="G65" s="84"/>
      <c r="H65" s="84"/>
      <c r="I65" s="84"/>
      <c r="J65" s="84"/>
      <c r="K65" s="84"/>
      <c r="L65" s="84"/>
      <c r="M65" s="84"/>
      <c r="P65" s="84"/>
      <c r="Q65" s="83"/>
    </row>
    <row r="66" spans="3:17">
      <c r="E66" s="84"/>
      <c r="F66" s="84"/>
      <c r="G66" s="84"/>
      <c r="H66" s="84"/>
      <c r="I66" s="84"/>
      <c r="J66" s="84"/>
      <c r="K66" s="84"/>
      <c r="L66" s="84"/>
      <c r="M66" s="84"/>
      <c r="P66" s="84"/>
      <c r="Q66" s="83"/>
    </row>
    <row r="67" spans="3:17">
      <c r="C67" s="85"/>
      <c r="E67" s="84"/>
      <c r="F67" s="84"/>
      <c r="G67" s="84"/>
      <c r="H67" s="84"/>
      <c r="I67" s="84"/>
      <c r="J67" s="84"/>
      <c r="K67" s="84"/>
      <c r="L67" s="84"/>
      <c r="M67" s="84"/>
      <c r="P67" s="84"/>
      <c r="Q67" s="83"/>
    </row>
    <row r="68" spans="3:17"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3"/>
    </row>
    <row r="69" spans="3:17"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3"/>
    </row>
    <row r="70" spans="3:17"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3"/>
    </row>
    <row r="71" spans="3:17"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3"/>
    </row>
    <row r="72" spans="3:17"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3"/>
    </row>
    <row r="73" spans="3:17"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3"/>
    </row>
    <row r="74" spans="3:17"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3"/>
    </row>
    <row r="75" spans="3:17"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3"/>
    </row>
    <row r="76" spans="3:17"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3"/>
    </row>
    <row r="77" spans="3:17"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3"/>
    </row>
    <row r="78" spans="3:17"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3"/>
    </row>
    <row r="79" spans="3:17"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3"/>
    </row>
    <row r="80" spans="3:17"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3"/>
    </row>
    <row r="81" spans="5:17"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3"/>
    </row>
    <row r="82" spans="5:17"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3"/>
    </row>
    <row r="83" spans="5:17"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3"/>
    </row>
    <row r="84" spans="5:17"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3"/>
    </row>
    <row r="85" spans="5:17"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3"/>
    </row>
    <row r="86" spans="5:17"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3"/>
    </row>
    <row r="87" spans="5:17"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3"/>
    </row>
    <row r="88" spans="5:17"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3"/>
    </row>
    <row r="89" spans="5:17"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3"/>
    </row>
    <row r="90" spans="5:17"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3"/>
    </row>
    <row r="91" spans="5:17"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3"/>
    </row>
    <row r="92" spans="5:17"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3"/>
    </row>
    <row r="93" spans="5:17"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3"/>
    </row>
    <row r="94" spans="5:17"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3"/>
    </row>
    <row r="95" spans="5:17"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3"/>
    </row>
    <row r="96" spans="5:17"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3"/>
    </row>
    <row r="97" spans="5:17"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3"/>
    </row>
    <row r="98" spans="5:17"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3"/>
    </row>
    <row r="99" spans="5:17"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3"/>
    </row>
    <row r="100" spans="5:17"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3"/>
    </row>
    <row r="101" spans="5:17"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3"/>
    </row>
    <row r="102" spans="5:17"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3"/>
    </row>
    <row r="103" spans="5:17"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3"/>
    </row>
    <row r="104" spans="5:17"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3"/>
    </row>
    <row r="105" spans="5:17"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3"/>
    </row>
    <row r="106" spans="5:17"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3"/>
    </row>
    <row r="107" spans="5:17"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3"/>
    </row>
    <row r="108" spans="5:17"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3"/>
    </row>
    <row r="109" spans="5:17"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3"/>
    </row>
    <row r="110" spans="5:17"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3"/>
    </row>
    <row r="111" spans="5:17"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3"/>
    </row>
    <row r="112" spans="5:17"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3"/>
    </row>
    <row r="113" spans="5:17"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3"/>
    </row>
    <row r="114" spans="5:17"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3"/>
    </row>
    <row r="115" spans="5:17"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3"/>
    </row>
    <row r="116" spans="5:17"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3"/>
    </row>
    <row r="117" spans="5:17"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3"/>
    </row>
    <row r="118" spans="5:17"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3"/>
    </row>
    <row r="119" spans="5:17"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3"/>
    </row>
    <row r="120" spans="5:17"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3"/>
    </row>
    <row r="121" spans="5:17"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3"/>
    </row>
    <row r="122" spans="5:17"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3"/>
    </row>
    <row r="123" spans="5:17"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3"/>
    </row>
    <row r="124" spans="5:17"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3"/>
    </row>
    <row r="125" spans="5:17"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3"/>
    </row>
    <row r="126" spans="5:17"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3"/>
    </row>
    <row r="127" spans="5:17"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3"/>
    </row>
    <row r="128" spans="5:17"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3"/>
    </row>
    <row r="129" spans="5:17"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3"/>
    </row>
    <row r="130" spans="5:17"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3"/>
    </row>
    <row r="131" spans="5:17"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3"/>
    </row>
    <row r="132" spans="5:17"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3"/>
    </row>
    <row r="133" spans="5:17"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3"/>
    </row>
    <row r="134" spans="5:17"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3"/>
    </row>
    <row r="135" spans="5:17"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3"/>
    </row>
    <row r="136" spans="5:17"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3"/>
    </row>
    <row r="137" spans="5:17"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3"/>
    </row>
    <row r="138" spans="5:17"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3"/>
    </row>
    <row r="139" spans="5:17"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3"/>
    </row>
    <row r="140" spans="5:17"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3"/>
    </row>
    <row r="141" spans="5:17"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3"/>
    </row>
    <row r="142" spans="5:17"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3"/>
    </row>
    <row r="143" spans="5:17"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3"/>
    </row>
    <row r="144" spans="5:17"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3"/>
    </row>
    <row r="145" spans="5:17"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3"/>
    </row>
    <row r="146" spans="5:17"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3"/>
    </row>
    <row r="147" spans="5:17"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3"/>
    </row>
    <row r="148" spans="5:17"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3"/>
    </row>
    <row r="149" spans="5:17"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3"/>
    </row>
    <row r="150" spans="5:17"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3"/>
    </row>
    <row r="151" spans="5:17"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3"/>
    </row>
    <row r="152" spans="5:17"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3"/>
    </row>
    <row r="153" spans="5:17"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3"/>
    </row>
    <row r="154" spans="5:17"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3"/>
    </row>
    <row r="155" spans="5:17"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3"/>
    </row>
    <row r="156" spans="5:17"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3"/>
    </row>
    <row r="157" spans="5:17"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3"/>
    </row>
    <row r="158" spans="5:17"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3"/>
    </row>
    <row r="159" spans="5:17"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3"/>
    </row>
    <row r="160" spans="5:17"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3"/>
    </row>
    <row r="161" spans="5:17"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3"/>
    </row>
    <row r="162" spans="5:17"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3"/>
    </row>
    <row r="163" spans="5:17"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3"/>
    </row>
    <row r="164" spans="5:17"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3"/>
    </row>
    <row r="165" spans="5:17"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3"/>
    </row>
    <row r="166" spans="5:17"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3"/>
    </row>
    <row r="167" spans="5:17"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3"/>
    </row>
    <row r="168" spans="5:17"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3"/>
    </row>
    <row r="169" spans="5:17"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3"/>
    </row>
    <row r="170" spans="5:17"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3"/>
    </row>
    <row r="171" spans="5:17"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3"/>
    </row>
    <row r="172" spans="5:17"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3"/>
    </row>
    <row r="173" spans="5:17"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3"/>
    </row>
    <row r="174" spans="5:17"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3"/>
    </row>
    <row r="175" spans="5:17"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3"/>
    </row>
    <row r="176" spans="5:17"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3"/>
    </row>
    <row r="177" spans="5:17"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3"/>
    </row>
    <row r="178" spans="5:17"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3"/>
    </row>
    <row r="179" spans="5:17"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3"/>
    </row>
    <row r="180" spans="5:17"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3"/>
    </row>
    <row r="181" spans="5:17"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3"/>
    </row>
    <row r="182" spans="5:17"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3"/>
    </row>
    <row r="183" spans="5:17"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3"/>
    </row>
    <row r="184" spans="5:17"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3"/>
    </row>
    <row r="185" spans="5:17"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3"/>
    </row>
    <row r="186" spans="5:17"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3"/>
    </row>
    <row r="187" spans="5:17"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3"/>
    </row>
    <row r="188" spans="5:17"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3"/>
    </row>
    <row r="189" spans="5:17"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3"/>
    </row>
    <row r="190" spans="5:17"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3"/>
    </row>
    <row r="191" spans="5:17"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3"/>
    </row>
    <row r="192" spans="5:17"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3"/>
    </row>
    <row r="193" spans="5:17"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3"/>
    </row>
    <row r="194" spans="5:17"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3"/>
    </row>
    <row r="195" spans="5:17"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3"/>
    </row>
    <row r="196" spans="5:17"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3"/>
    </row>
    <row r="197" spans="5:17"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3"/>
    </row>
    <row r="198" spans="5:17"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3"/>
    </row>
    <row r="199" spans="5:17"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3"/>
    </row>
    <row r="200" spans="5:17"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3"/>
    </row>
    <row r="201" spans="5:17"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3"/>
    </row>
    <row r="202" spans="5:17"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3"/>
    </row>
    <row r="203" spans="5:17"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3"/>
    </row>
    <row r="204" spans="5:17"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3"/>
    </row>
    <row r="205" spans="5:17"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3"/>
    </row>
    <row r="206" spans="5:17"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3"/>
    </row>
    <row r="207" spans="5:17"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3"/>
    </row>
    <row r="208" spans="5:17"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3"/>
    </row>
    <row r="209" spans="5:17"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3"/>
    </row>
    <row r="210" spans="5:17"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3"/>
    </row>
    <row r="211" spans="5:17"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3"/>
    </row>
    <row r="212" spans="5:17"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3"/>
    </row>
    <row r="213" spans="5:17"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3"/>
    </row>
    <row r="214" spans="5:17"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3"/>
    </row>
    <row r="215" spans="5:17"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3"/>
    </row>
    <row r="216" spans="5:17"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3"/>
    </row>
    <row r="217" spans="5:17"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3"/>
    </row>
    <row r="218" spans="5:17"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3"/>
    </row>
    <row r="219" spans="5:17"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3"/>
    </row>
    <row r="220" spans="5:17"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3"/>
    </row>
    <row r="221" spans="5:17"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3"/>
    </row>
    <row r="222" spans="5:17"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3"/>
    </row>
    <row r="223" spans="5:17"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3"/>
    </row>
    <row r="224" spans="5:17"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3"/>
    </row>
    <row r="225" spans="5:17"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3"/>
    </row>
    <row r="226" spans="5:17"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3"/>
    </row>
    <row r="227" spans="5:17"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3"/>
    </row>
    <row r="228" spans="5:17"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3"/>
    </row>
    <row r="229" spans="5:17"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3"/>
    </row>
    <row r="230" spans="5:17"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3"/>
    </row>
    <row r="231" spans="5:17"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3"/>
    </row>
    <row r="232" spans="5:17"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3"/>
    </row>
    <row r="233" spans="5:17"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3"/>
    </row>
    <row r="234" spans="5:17"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3"/>
    </row>
    <row r="235" spans="5:17"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3"/>
    </row>
    <row r="236" spans="5:17"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3"/>
    </row>
    <row r="237" spans="5:17"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3"/>
    </row>
    <row r="238" spans="5:17"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3"/>
    </row>
    <row r="239" spans="5:17"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3"/>
    </row>
    <row r="240" spans="5:17"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3"/>
    </row>
    <row r="241" spans="5:17"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3"/>
    </row>
    <row r="242" spans="5:17"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3"/>
    </row>
    <row r="243" spans="5:17"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3"/>
    </row>
    <row r="244" spans="5:17"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3"/>
    </row>
    <row r="245" spans="5:17"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3"/>
    </row>
    <row r="246" spans="5:17"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3"/>
    </row>
    <row r="247" spans="5:17"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3"/>
    </row>
    <row r="248" spans="5:17"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3"/>
    </row>
    <row r="249" spans="5:17"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3"/>
    </row>
    <row r="250" spans="5:17"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3"/>
    </row>
    <row r="251" spans="5:17"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3"/>
    </row>
    <row r="252" spans="5:17"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3"/>
    </row>
    <row r="253" spans="5:17"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3"/>
    </row>
    <row r="254" spans="5:17"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3"/>
    </row>
    <row r="255" spans="5:17"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3"/>
    </row>
    <row r="256" spans="5:17"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3"/>
    </row>
    <row r="257" spans="5:17"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3"/>
    </row>
    <row r="258" spans="5:17"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3"/>
    </row>
    <row r="259" spans="5:17"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3"/>
    </row>
    <row r="260" spans="5:17"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3"/>
    </row>
    <row r="261" spans="5:17"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3"/>
    </row>
    <row r="262" spans="5:17"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3"/>
    </row>
    <row r="263" spans="5:17"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3"/>
    </row>
    <row r="264" spans="5:17"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3"/>
    </row>
    <row r="265" spans="5:17"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3"/>
    </row>
    <row r="266" spans="5:17"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3"/>
    </row>
    <row r="267" spans="5:17"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3"/>
    </row>
    <row r="268" spans="5:17"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3"/>
    </row>
    <row r="269" spans="5:17"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3"/>
    </row>
    <row r="270" spans="5:17"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3"/>
    </row>
    <row r="271" spans="5:17"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3"/>
    </row>
    <row r="272" spans="5:17"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3"/>
    </row>
    <row r="273" spans="5:17"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3"/>
    </row>
    <row r="274" spans="5:17"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3"/>
    </row>
    <row r="275" spans="5:17"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3"/>
    </row>
    <row r="276" spans="5:17"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3"/>
    </row>
    <row r="277" spans="5:17"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3"/>
    </row>
    <row r="278" spans="5:17"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3"/>
    </row>
    <row r="279" spans="5:17"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3"/>
    </row>
    <row r="280" spans="5:17"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3"/>
    </row>
    <row r="281" spans="5:17"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3"/>
    </row>
    <row r="282" spans="5:17"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3"/>
    </row>
    <row r="283" spans="5:17"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3"/>
    </row>
    <row r="284" spans="5:17"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3"/>
    </row>
    <row r="285" spans="5:17"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3"/>
    </row>
    <row r="286" spans="5:17"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3"/>
    </row>
    <row r="287" spans="5:17"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3"/>
    </row>
    <row r="288" spans="5:17"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3"/>
    </row>
    <row r="289" spans="5:17"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3"/>
    </row>
    <row r="290" spans="5:17"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3"/>
    </row>
    <row r="291" spans="5:17"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3"/>
    </row>
    <row r="292" spans="5:17"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3"/>
    </row>
    <row r="293" spans="5:17"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3"/>
    </row>
    <row r="294" spans="5:17"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3"/>
    </row>
    <row r="295" spans="5:17"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3"/>
    </row>
    <row r="296" spans="5:17"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3"/>
    </row>
    <row r="297" spans="5:17"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3"/>
    </row>
    <row r="298" spans="5:17"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3"/>
    </row>
    <row r="299" spans="5:17"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3"/>
    </row>
    <row r="300" spans="5:17"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3"/>
    </row>
    <row r="301" spans="5:17"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3"/>
    </row>
    <row r="302" spans="5:17"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3"/>
    </row>
    <row r="303" spans="5:17"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3"/>
    </row>
    <row r="304" spans="5:17"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3"/>
    </row>
    <row r="305" spans="5:17"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3"/>
    </row>
    <row r="306" spans="5:17"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3"/>
    </row>
    <row r="307" spans="5:17"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3"/>
    </row>
    <row r="308" spans="5:17"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3"/>
    </row>
    <row r="309" spans="5:17"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3"/>
    </row>
    <row r="310" spans="5:17"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3"/>
    </row>
    <row r="311" spans="5:17"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3"/>
    </row>
    <row r="312" spans="5:17"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3"/>
    </row>
    <row r="313" spans="5:17"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3"/>
    </row>
    <row r="314" spans="5:17"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3"/>
    </row>
    <row r="315" spans="5:17"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3"/>
    </row>
    <row r="316" spans="5:17"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3"/>
    </row>
    <row r="317" spans="5:17"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3"/>
    </row>
    <row r="318" spans="5:17"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3"/>
    </row>
    <row r="319" spans="5:17"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3"/>
    </row>
    <row r="320" spans="5:17"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3"/>
    </row>
    <row r="321" spans="5:17"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3"/>
    </row>
    <row r="322" spans="5:17"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3"/>
    </row>
    <row r="323" spans="5:17"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3"/>
    </row>
    <row r="324" spans="5:17"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3"/>
    </row>
    <row r="325" spans="5:17"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3"/>
    </row>
    <row r="326" spans="5:17"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3"/>
    </row>
    <row r="327" spans="5:17"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3"/>
    </row>
    <row r="328" spans="5:17"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3"/>
    </row>
    <row r="329" spans="5:17"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3"/>
    </row>
    <row r="330" spans="5:17"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3"/>
    </row>
    <row r="331" spans="5:17"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3"/>
    </row>
    <row r="332" spans="5:17"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3"/>
    </row>
    <row r="333" spans="5:17"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3"/>
    </row>
    <row r="334" spans="5:17"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3"/>
    </row>
    <row r="335" spans="5:17"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3"/>
    </row>
    <row r="336" spans="5:17"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3"/>
    </row>
    <row r="337" spans="5:17"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3"/>
    </row>
    <row r="338" spans="5:17"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3"/>
    </row>
    <row r="339" spans="5:17"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3"/>
    </row>
    <row r="340" spans="5:17"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3"/>
    </row>
    <row r="341" spans="5:17"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3"/>
    </row>
    <row r="342" spans="5:17"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3"/>
    </row>
    <row r="343" spans="5:17"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3"/>
    </row>
    <row r="344" spans="5:17"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3"/>
    </row>
    <row r="345" spans="5:17"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3"/>
    </row>
    <row r="346" spans="5:17"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3"/>
    </row>
    <row r="347" spans="5:17"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3"/>
    </row>
    <row r="348" spans="5:17"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3"/>
    </row>
    <row r="349" spans="5:17"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3"/>
    </row>
    <row r="350" spans="5:17"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3"/>
    </row>
    <row r="351" spans="5:17"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3"/>
    </row>
    <row r="352" spans="5:17"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3"/>
    </row>
    <row r="353" spans="5:17"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3"/>
    </row>
    <row r="354" spans="5:17"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3"/>
    </row>
    <row r="355" spans="5:17"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3"/>
    </row>
    <row r="356" spans="5:17"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3"/>
    </row>
    <row r="357" spans="5:17"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3"/>
    </row>
    <row r="358" spans="5:17"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3"/>
    </row>
    <row r="359" spans="5:17"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3"/>
    </row>
    <row r="360" spans="5:17"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3"/>
    </row>
    <row r="361" spans="5:17"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3"/>
    </row>
    <row r="362" spans="5:17"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3"/>
    </row>
    <row r="363" spans="5:17"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3"/>
    </row>
    <row r="364" spans="5:17"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3"/>
    </row>
    <row r="365" spans="5:17"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3"/>
    </row>
    <row r="366" spans="5:17"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3"/>
    </row>
    <row r="367" spans="5:17"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3"/>
    </row>
    <row r="368" spans="5:17"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3"/>
    </row>
    <row r="369" spans="5:17"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3"/>
    </row>
    <row r="370" spans="5:17"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3"/>
    </row>
    <row r="371" spans="5:17"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3"/>
    </row>
    <row r="372" spans="5:17"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3"/>
    </row>
    <row r="373" spans="5:17"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3"/>
    </row>
    <row r="374" spans="5:17"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3"/>
    </row>
    <row r="375" spans="5:17"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3"/>
    </row>
    <row r="376" spans="5:17"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3"/>
    </row>
    <row r="377" spans="5:17"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3"/>
    </row>
    <row r="378" spans="5:17"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3"/>
    </row>
    <row r="379" spans="5:17"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3"/>
    </row>
    <row r="380" spans="5:17"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3"/>
    </row>
    <row r="381" spans="5:17"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3"/>
    </row>
    <row r="382" spans="5:17"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3"/>
    </row>
    <row r="383" spans="5:17"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3"/>
    </row>
    <row r="384" spans="5:17"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3"/>
    </row>
    <row r="385" spans="5:17"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3"/>
    </row>
    <row r="386" spans="5:17"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3"/>
    </row>
    <row r="387" spans="5:17"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3"/>
    </row>
    <row r="388" spans="5:17"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3"/>
    </row>
    <row r="389" spans="5:17"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3"/>
    </row>
    <row r="390" spans="5:17"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3"/>
    </row>
    <row r="391" spans="5:17"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3"/>
    </row>
    <row r="392" spans="5:17"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3"/>
    </row>
    <row r="393" spans="5:17"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3"/>
    </row>
    <row r="394" spans="5:17"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3"/>
    </row>
    <row r="395" spans="5:17"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3"/>
    </row>
    <row r="396" spans="5:17"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3"/>
    </row>
    <row r="397" spans="5:17"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3"/>
    </row>
    <row r="398" spans="5:17"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3"/>
    </row>
    <row r="399" spans="5:17"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3"/>
    </row>
    <row r="400" spans="5:17"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3"/>
    </row>
    <row r="401" spans="5:17"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3"/>
    </row>
    <row r="402" spans="5:17"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3"/>
    </row>
    <row r="403" spans="5:17"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3"/>
    </row>
    <row r="404" spans="5:17"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3"/>
    </row>
    <row r="405" spans="5:17"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3"/>
    </row>
    <row r="406" spans="5:17"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3"/>
    </row>
    <row r="407" spans="5:17"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3"/>
    </row>
    <row r="408" spans="5:17"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3"/>
    </row>
    <row r="409" spans="5:17"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3"/>
    </row>
    <row r="410" spans="5:17"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3"/>
    </row>
    <row r="411" spans="5:17"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3"/>
    </row>
    <row r="412" spans="5:17"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3"/>
    </row>
    <row r="413" spans="5:17"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3"/>
    </row>
    <row r="414" spans="5:17"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3"/>
    </row>
    <row r="415" spans="5:17"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3"/>
    </row>
    <row r="416" spans="5:17"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3"/>
    </row>
    <row r="417" spans="5:17"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3"/>
    </row>
    <row r="418" spans="5:17"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3"/>
    </row>
    <row r="419" spans="5:17"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3"/>
    </row>
    <row r="420" spans="5:17"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3"/>
    </row>
    <row r="421" spans="5:17"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3"/>
    </row>
    <row r="422" spans="5:17"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3"/>
    </row>
    <row r="423" spans="5:17"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3"/>
    </row>
    <row r="424" spans="5:17"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3"/>
    </row>
    <row r="425" spans="5:17"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3"/>
    </row>
    <row r="426" spans="5:17"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3"/>
    </row>
    <row r="427" spans="5:17"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3"/>
    </row>
    <row r="428" spans="5:17"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3"/>
    </row>
    <row r="429" spans="5:17"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3"/>
    </row>
    <row r="430" spans="5:17"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3"/>
    </row>
    <row r="431" spans="5:17"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3"/>
    </row>
    <row r="432" spans="5:17"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3"/>
    </row>
    <row r="433" spans="5:17"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3"/>
    </row>
    <row r="434" spans="5:17"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3"/>
    </row>
    <row r="435" spans="5:17"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3"/>
    </row>
    <row r="436" spans="5:17"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3"/>
    </row>
    <row r="437" spans="5:17"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3"/>
    </row>
    <row r="438" spans="5:17"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3"/>
    </row>
    <row r="439" spans="5:17"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3"/>
    </row>
    <row r="440" spans="5:17"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3"/>
    </row>
    <row r="441" spans="5:17"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3"/>
    </row>
    <row r="442" spans="5:17"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3"/>
    </row>
    <row r="443" spans="5:17"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3"/>
    </row>
    <row r="444" spans="5:17"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3"/>
    </row>
    <row r="445" spans="5:17"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3"/>
    </row>
    <row r="446" spans="5:17"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3"/>
    </row>
    <row r="447" spans="5:17"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3"/>
    </row>
    <row r="448" spans="5:17"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3"/>
    </row>
    <row r="449" spans="5:17"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3"/>
    </row>
    <row r="450" spans="5:17"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3"/>
    </row>
    <row r="451" spans="5:17"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3"/>
    </row>
    <row r="452" spans="5:17"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3"/>
    </row>
    <row r="453" spans="5:17"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3"/>
    </row>
    <row r="454" spans="5:17"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3"/>
    </row>
    <row r="455" spans="5:17"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3"/>
    </row>
    <row r="456" spans="5:17"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3"/>
    </row>
    <row r="457" spans="5:17"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3"/>
    </row>
    <row r="458" spans="5:17"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3"/>
    </row>
    <row r="459" spans="5:17"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3"/>
    </row>
    <row r="460" spans="5:17"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3"/>
    </row>
    <row r="461" spans="5:17"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3"/>
    </row>
    <row r="462" spans="5:17"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3"/>
    </row>
    <row r="463" spans="5:17"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3"/>
    </row>
    <row r="464" spans="5:17"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3"/>
    </row>
    <row r="465" spans="5:17"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3"/>
    </row>
    <row r="466" spans="5:17"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3"/>
    </row>
    <row r="467" spans="5:17"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3"/>
    </row>
    <row r="468" spans="5:17"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3"/>
    </row>
    <row r="469" spans="5:17"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3"/>
    </row>
    <row r="470" spans="5:17"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3"/>
    </row>
    <row r="471" spans="5:17"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3"/>
    </row>
    <row r="472" spans="5:17"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3"/>
    </row>
    <row r="473" spans="5:17"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3"/>
    </row>
    <row r="474" spans="5:17"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3"/>
    </row>
    <row r="475" spans="5:17"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3"/>
    </row>
    <row r="476" spans="5:17"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3"/>
    </row>
    <row r="477" spans="5:17"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3"/>
    </row>
    <row r="478" spans="5:17"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3"/>
    </row>
    <row r="479" spans="5:17"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3"/>
    </row>
    <row r="480" spans="5:17"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3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A17" sqref="A17"/>
    </sheetView>
  </sheetViews>
  <sheetFormatPr defaultRowHeight="14.5"/>
  <cols>
    <col min="1" max="1" width="60.7265625" style="5" customWidth="1"/>
    <col min="2" max="2" width="18.7265625" style="1" customWidth="1"/>
    <col min="3" max="3" width="15.7265625" style="1" customWidth="1"/>
    <col min="4" max="4" width="37.7265625" style="1" bestFit="1" customWidth="1"/>
    <col min="5" max="5" width="30.7265625" style="1" customWidth="1"/>
  </cols>
  <sheetData>
    <row r="1" spans="1:5" s="3" customFormat="1">
      <c r="A1" s="4" t="s">
        <v>1</v>
      </c>
      <c r="B1" s="2" t="s">
        <v>2</v>
      </c>
      <c r="C1" s="2"/>
      <c r="D1" s="2"/>
      <c r="E1" s="2"/>
    </row>
    <row r="2" spans="1:5" s="3" customFormat="1">
      <c r="A2" s="4" t="s">
        <v>1</v>
      </c>
      <c r="B2" s="2" t="s">
        <v>3</v>
      </c>
      <c r="C2" s="2" t="s">
        <v>4</v>
      </c>
      <c r="D2" s="2"/>
      <c r="E2" s="2"/>
    </row>
    <row r="3" spans="1:5">
      <c r="A3" s="5" t="s">
        <v>5</v>
      </c>
      <c r="B3" s="1" t="s">
        <v>6</v>
      </c>
      <c r="C3" s="1" t="s">
        <v>7</v>
      </c>
    </row>
    <row r="4" spans="1:5">
      <c r="A4" s="5" t="s">
        <v>5</v>
      </c>
      <c r="B4" s="1" t="s">
        <v>8</v>
      </c>
      <c r="C4" s="1" t="s">
        <v>9</v>
      </c>
    </row>
    <row r="5" spans="1:5">
      <c r="A5" s="5" t="s">
        <v>5</v>
      </c>
      <c r="B5" s="205" t="s">
        <v>10</v>
      </c>
      <c r="C5" s="1">
        <v>202309</v>
      </c>
    </row>
    <row r="6" spans="1:5">
      <c r="A6" s="5" t="s">
        <v>11</v>
      </c>
      <c r="B6" s="1" t="s">
        <v>12</v>
      </c>
      <c r="C6" s="16"/>
    </row>
    <row r="7" spans="1:5">
      <c r="A7" s="206" t="s">
        <v>13</v>
      </c>
      <c r="B7" s="206" t="s">
        <v>14</v>
      </c>
      <c r="C7" s="15">
        <v>201301</v>
      </c>
    </row>
    <row r="8" spans="1:5">
      <c r="A8" s="205" t="s">
        <v>13</v>
      </c>
      <c r="B8" s="205" t="s">
        <v>15</v>
      </c>
      <c r="C8">
        <v>202301</v>
      </c>
    </row>
    <row r="9" spans="1:5">
      <c r="A9" s="205" t="s">
        <v>13</v>
      </c>
      <c r="B9" s="205" t="s">
        <v>16</v>
      </c>
      <c r="C9">
        <v>202313</v>
      </c>
    </row>
    <row r="11" spans="1:5" s="3" customFormat="1">
      <c r="A11" s="4" t="s">
        <v>1</v>
      </c>
      <c r="B11" s="2" t="s">
        <v>17</v>
      </c>
      <c r="C11" s="2"/>
      <c r="D11" s="2"/>
      <c r="E11" s="2"/>
    </row>
    <row r="12" spans="1:5">
      <c r="A12" s="5" t="s">
        <v>18</v>
      </c>
      <c r="B12" s="1" t="s">
        <v>19</v>
      </c>
      <c r="C12" s="1" t="s">
        <v>20</v>
      </c>
    </row>
    <row r="13" spans="1:5">
      <c r="A13" s="5" t="s">
        <v>18</v>
      </c>
      <c r="B13" s="1" t="s">
        <v>21</v>
      </c>
      <c r="C13" s="1" t="s">
        <v>22</v>
      </c>
    </row>
    <row r="14" spans="1:5">
      <c r="A14" s="5" t="s">
        <v>18</v>
      </c>
      <c r="B14" s="1" t="s">
        <v>23</v>
      </c>
      <c r="C14" s="1" t="s">
        <v>24</v>
      </c>
    </row>
    <row r="16" spans="1:5" s="3" customFormat="1">
      <c r="A16" s="4" t="s">
        <v>1</v>
      </c>
      <c r="B16" s="2" t="s">
        <v>25</v>
      </c>
      <c r="C16" s="2"/>
      <c r="D16" s="2"/>
      <c r="E16" s="2"/>
    </row>
    <row r="17" spans="1:5" s="3" customFormat="1">
      <c r="A17" s="4" t="s">
        <v>1</v>
      </c>
      <c r="B17" s="2" t="s">
        <v>26</v>
      </c>
      <c r="C17" s="2"/>
      <c r="D17" s="2"/>
      <c r="E17" s="2"/>
    </row>
    <row r="18" spans="1:5">
      <c r="A18" s="5" t="s">
        <v>27</v>
      </c>
      <c r="B18" s="1" t="s">
        <v>28</v>
      </c>
      <c r="C18" s="1" t="s">
        <v>29</v>
      </c>
    </row>
    <row r="19" spans="1:5">
      <c r="A19" s="5" t="s">
        <v>27</v>
      </c>
      <c r="B19" s="1" t="s">
        <v>30</v>
      </c>
      <c r="C19" s="1" t="s">
        <v>31</v>
      </c>
    </row>
    <row r="20" spans="1:5">
      <c r="A20" s="5" t="s">
        <v>27</v>
      </c>
      <c r="B20" s="1" t="s">
        <v>32</v>
      </c>
      <c r="C20" s="1" t="s">
        <v>33</v>
      </c>
    </row>
    <row r="21" spans="1:5">
      <c r="A21" s="5" t="s">
        <v>27</v>
      </c>
      <c r="B21" s="1" t="s">
        <v>34</v>
      </c>
      <c r="C21" s="1" t="s">
        <v>35</v>
      </c>
    </row>
    <row r="22" spans="1:5">
      <c r="A22" s="5" t="s">
        <v>27</v>
      </c>
      <c r="B22" s="1" t="s">
        <v>36</v>
      </c>
      <c r="C22" s="1" t="s">
        <v>37</v>
      </c>
    </row>
    <row r="23" spans="1:5">
      <c r="A23" s="5" t="s">
        <v>27</v>
      </c>
      <c r="B23" s="1" t="s">
        <v>38</v>
      </c>
      <c r="C23" s="1" t="s">
        <v>39</v>
      </c>
    </row>
    <row r="24" spans="1:5">
      <c r="A24" s="5" t="s">
        <v>27</v>
      </c>
      <c r="B24" s="1" t="s">
        <v>40</v>
      </c>
      <c r="C24" s="1" t="s">
        <v>41</v>
      </c>
    </row>
    <row r="25" spans="1:5">
      <c r="A25" s="5" t="s">
        <v>27</v>
      </c>
      <c r="B25" s="1" t="s">
        <v>42</v>
      </c>
      <c r="C25" s="1" t="s">
        <v>43</v>
      </c>
    </row>
    <row r="26" spans="1:5">
      <c r="A26" s="5" t="s">
        <v>27</v>
      </c>
      <c r="B26" s="1" t="s">
        <v>44</v>
      </c>
      <c r="C26" s="1" t="s">
        <v>45</v>
      </c>
    </row>
    <row r="27" spans="1:5">
      <c r="A27" s="5" t="s">
        <v>27</v>
      </c>
      <c r="B27" s="1" t="s">
        <v>46</v>
      </c>
      <c r="C27" s="1" t="s">
        <v>47</v>
      </c>
    </row>
    <row r="28" spans="1:5">
      <c r="A28" s="5" t="s">
        <v>27</v>
      </c>
      <c r="B28" s="1" t="s">
        <v>48</v>
      </c>
      <c r="C28" s="1" t="s">
        <v>49</v>
      </c>
    </row>
    <row r="29" spans="1:5">
      <c r="A29" s="5" t="s">
        <v>27</v>
      </c>
      <c r="B29" s="1" t="s">
        <v>50</v>
      </c>
      <c r="C29" s="1" t="s">
        <v>51</v>
      </c>
    </row>
    <row r="30" spans="1:5">
      <c r="A30" s="5" t="s">
        <v>27</v>
      </c>
      <c r="B30" s="1" t="s">
        <v>52</v>
      </c>
      <c r="C30" s="1" t="s">
        <v>53</v>
      </c>
    </row>
    <row r="32" spans="1:5" s="3" customFormat="1">
      <c r="A32" s="4"/>
      <c r="B32" s="2"/>
      <c r="C32" s="2"/>
      <c r="D32" s="2"/>
      <c r="E32" s="2"/>
    </row>
    <row r="33" spans="1:5" s="3" customFormat="1">
      <c r="A33" s="4"/>
      <c r="B33" s="2"/>
      <c r="C33" s="2"/>
      <c r="D33" s="2"/>
      <c r="E33" s="2"/>
    </row>
    <row r="34" spans="1: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Y90"/>
  <sheetViews>
    <sheetView tabSelected="1" topLeftCell="I7" zoomScaleNormal="100" workbookViewId="0">
      <selection activeCell="V43" sqref="V43"/>
    </sheetView>
  </sheetViews>
  <sheetFormatPr defaultRowHeight="13" outlineLevelCol="1"/>
  <cols>
    <col min="1" max="1" width="38.26953125" style="7" hidden="1" customWidth="1"/>
    <col min="2" max="2" width="59" style="7" hidden="1" customWidth="1"/>
    <col min="3" max="3" width="4.7265625" style="7" hidden="1" customWidth="1"/>
    <col min="4" max="4" width="35" style="7" hidden="1" customWidth="1"/>
    <col min="5" max="5" width="16.7265625" style="7" hidden="1" customWidth="1"/>
    <col min="6" max="6" width="17" style="7" hidden="1" customWidth="1"/>
    <col min="7" max="7" width="22.26953125" style="7" hidden="1" customWidth="1"/>
    <col min="8" max="8" width="15" style="7" hidden="1" customWidth="1"/>
    <col min="9" max="9" width="5.7265625" style="7" customWidth="1"/>
    <col min="10" max="10" width="66.453125" style="8" customWidth="1"/>
    <col min="11" max="11" width="1.7265625" style="7" customWidth="1"/>
    <col min="12" max="12" width="16.1796875" style="17" bestFit="1" customWidth="1"/>
    <col min="13" max="13" width="13.54296875" style="17" bestFit="1" customWidth="1"/>
    <col min="14" max="14" width="17.81640625" style="17" hidden="1" customWidth="1"/>
    <col min="15" max="15" width="9.7265625" style="17" hidden="1" customWidth="1" outlineLevel="1"/>
    <col min="16" max="16" width="17.7265625" style="17" customWidth="1" outlineLevel="1"/>
    <col min="17" max="17" width="15.7265625" style="17" hidden="1" customWidth="1" outlineLevel="1"/>
    <col min="18" max="18" width="21" style="17" customWidth="1"/>
    <col min="19" max="19" width="1.54296875" style="17" customWidth="1"/>
    <col min="20" max="20" width="16" style="17" hidden="1" customWidth="1"/>
    <col min="21" max="21" width="16.54296875" style="17" customWidth="1"/>
    <col min="22" max="22" width="14.54296875" style="17" customWidth="1"/>
    <col min="23" max="23" width="21.26953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26953125" style="17" hidden="1" customWidth="1"/>
    <col min="32" max="37" width="17" style="17" hidden="1" customWidth="1" outlineLevel="1"/>
    <col min="38" max="39" width="9.26953125" style="7" hidden="1" customWidth="1" outlineLevel="1"/>
    <col min="40" max="40" width="9.1796875" style="7" hidden="1" customWidth="1" collapsed="1"/>
    <col min="41" max="41" width="16.54296875" style="17" hidden="1" customWidth="1"/>
    <col min="42" max="42" width="14.54296875" style="17" hidden="1" customWidth="1"/>
    <col min="43" max="43" width="9.1796875" style="7" hidden="1" customWidth="1"/>
    <col min="44" max="44" width="16.54296875" style="17" hidden="1" customWidth="1"/>
    <col min="45" max="45" width="14.54296875" style="17" hidden="1" customWidth="1"/>
    <col min="46" max="47" width="9.1796875" style="7" hidden="1" customWidth="1"/>
    <col min="48" max="48" width="10.81640625" style="7" hidden="1" customWidth="1"/>
    <col min="49" max="49" width="10.7265625" style="7" customWidth="1"/>
    <col min="50" max="50" width="9.1796875" style="7" customWidth="1"/>
    <col min="51" max="267" width="9.26953125" style="7"/>
    <col min="268" max="268" width="16" style="7" customWidth="1"/>
    <col min="269" max="269" width="12.7265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6953125" style="7" customWidth="1"/>
    <col min="274" max="274" width="16" style="7" customWidth="1"/>
    <col min="275" max="275" width="16.26953125" style="7" customWidth="1"/>
    <col min="276" max="276" width="14.7265625" style="7" bestFit="1" customWidth="1"/>
    <col min="277" max="277" width="3.453125" style="7" customWidth="1"/>
    <col min="278" max="278" width="15.7265625" style="7" customWidth="1"/>
    <col min="279" max="279" width="21" style="7" customWidth="1"/>
    <col min="280" max="280" width="3.7265625" style="7" customWidth="1"/>
    <col min="281" max="281" width="16.7265625" style="7" customWidth="1"/>
    <col min="282" max="282" width="21.453125" style="7" customWidth="1"/>
    <col min="283" max="283" width="13.54296875" style="7" customWidth="1"/>
    <col min="284" max="284" width="2.26953125" style="7" customWidth="1"/>
    <col min="285" max="285" width="16.54296875" style="7" customWidth="1"/>
    <col min="286" max="286" width="14.54296875" style="7" customWidth="1"/>
    <col min="287" max="287" width="41.26953125" style="7" customWidth="1"/>
    <col min="288" max="288" width="9.26953125" style="7"/>
    <col min="289" max="294" width="17" style="7" customWidth="1"/>
    <col min="295" max="295" width="9.26953125" style="7" customWidth="1"/>
    <col min="296" max="523" width="9.26953125" style="7"/>
    <col min="524" max="524" width="16" style="7" customWidth="1"/>
    <col min="525" max="525" width="12.7265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6953125" style="7" customWidth="1"/>
    <col min="530" max="530" width="16" style="7" customWidth="1"/>
    <col min="531" max="531" width="16.26953125" style="7" customWidth="1"/>
    <col min="532" max="532" width="14.7265625" style="7" bestFit="1" customWidth="1"/>
    <col min="533" max="533" width="3.453125" style="7" customWidth="1"/>
    <col min="534" max="534" width="15.7265625" style="7" customWidth="1"/>
    <col min="535" max="535" width="21" style="7" customWidth="1"/>
    <col min="536" max="536" width="3.7265625" style="7" customWidth="1"/>
    <col min="537" max="537" width="16.7265625" style="7" customWidth="1"/>
    <col min="538" max="538" width="21.453125" style="7" customWidth="1"/>
    <col min="539" max="539" width="13.54296875" style="7" customWidth="1"/>
    <col min="540" max="540" width="2.26953125" style="7" customWidth="1"/>
    <col min="541" max="541" width="16.54296875" style="7" customWidth="1"/>
    <col min="542" max="542" width="14.54296875" style="7" customWidth="1"/>
    <col min="543" max="543" width="41.26953125" style="7" customWidth="1"/>
    <col min="544" max="544" width="9.26953125" style="7"/>
    <col min="545" max="550" width="17" style="7" customWidth="1"/>
    <col min="551" max="551" width="9.26953125" style="7" customWidth="1"/>
    <col min="552" max="779" width="9.26953125" style="7"/>
    <col min="780" max="780" width="16" style="7" customWidth="1"/>
    <col min="781" max="781" width="12.7265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6953125" style="7" customWidth="1"/>
    <col min="786" max="786" width="16" style="7" customWidth="1"/>
    <col min="787" max="787" width="16.26953125" style="7" customWidth="1"/>
    <col min="788" max="788" width="14.7265625" style="7" bestFit="1" customWidth="1"/>
    <col min="789" max="789" width="3.453125" style="7" customWidth="1"/>
    <col min="790" max="790" width="15.7265625" style="7" customWidth="1"/>
    <col min="791" max="791" width="21" style="7" customWidth="1"/>
    <col min="792" max="792" width="3.7265625" style="7" customWidth="1"/>
    <col min="793" max="793" width="16.7265625" style="7" customWidth="1"/>
    <col min="794" max="794" width="21.453125" style="7" customWidth="1"/>
    <col min="795" max="795" width="13.54296875" style="7" customWidth="1"/>
    <col min="796" max="796" width="2.26953125" style="7" customWidth="1"/>
    <col min="797" max="797" width="16.54296875" style="7" customWidth="1"/>
    <col min="798" max="798" width="14.54296875" style="7" customWidth="1"/>
    <col min="799" max="799" width="41.26953125" style="7" customWidth="1"/>
    <col min="800" max="800" width="9.26953125" style="7"/>
    <col min="801" max="806" width="17" style="7" customWidth="1"/>
    <col min="807" max="807" width="9.26953125" style="7" customWidth="1"/>
    <col min="808" max="1035" width="9.26953125" style="7"/>
    <col min="1036" max="1036" width="16" style="7" customWidth="1"/>
    <col min="1037" max="1037" width="12.7265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6953125" style="7" customWidth="1"/>
    <col min="1042" max="1042" width="16" style="7" customWidth="1"/>
    <col min="1043" max="1043" width="16.26953125" style="7" customWidth="1"/>
    <col min="1044" max="1044" width="14.7265625" style="7" bestFit="1" customWidth="1"/>
    <col min="1045" max="1045" width="3.453125" style="7" customWidth="1"/>
    <col min="1046" max="1046" width="15.7265625" style="7" customWidth="1"/>
    <col min="1047" max="1047" width="21" style="7" customWidth="1"/>
    <col min="1048" max="1048" width="3.7265625" style="7" customWidth="1"/>
    <col min="1049" max="1049" width="16.7265625" style="7" customWidth="1"/>
    <col min="1050" max="1050" width="21.453125" style="7" customWidth="1"/>
    <col min="1051" max="1051" width="13.54296875" style="7" customWidth="1"/>
    <col min="1052" max="1052" width="2.26953125" style="7" customWidth="1"/>
    <col min="1053" max="1053" width="16.54296875" style="7" customWidth="1"/>
    <col min="1054" max="1054" width="14.54296875" style="7" customWidth="1"/>
    <col min="1055" max="1055" width="41.26953125" style="7" customWidth="1"/>
    <col min="1056" max="1056" width="9.26953125" style="7"/>
    <col min="1057" max="1062" width="17" style="7" customWidth="1"/>
    <col min="1063" max="1063" width="9.26953125" style="7" customWidth="1"/>
    <col min="1064" max="1291" width="9.26953125" style="7"/>
    <col min="1292" max="1292" width="16" style="7" customWidth="1"/>
    <col min="1293" max="1293" width="12.7265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6953125" style="7" customWidth="1"/>
    <col min="1298" max="1298" width="16" style="7" customWidth="1"/>
    <col min="1299" max="1299" width="16.26953125" style="7" customWidth="1"/>
    <col min="1300" max="1300" width="14.7265625" style="7" bestFit="1" customWidth="1"/>
    <col min="1301" max="1301" width="3.453125" style="7" customWidth="1"/>
    <col min="1302" max="1302" width="15.7265625" style="7" customWidth="1"/>
    <col min="1303" max="1303" width="21" style="7" customWidth="1"/>
    <col min="1304" max="1304" width="3.7265625" style="7" customWidth="1"/>
    <col min="1305" max="1305" width="16.7265625" style="7" customWidth="1"/>
    <col min="1306" max="1306" width="21.453125" style="7" customWidth="1"/>
    <col min="1307" max="1307" width="13.54296875" style="7" customWidth="1"/>
    <col min="1308" max="1308" width="2.26953125" style="7" customWidth="1"/>
    <col min="1309" max="1309" width="16.54296875" style="7" customWidth="1"/>
    <col min="1310" max="1310" width="14.54296875" style="7" customWidth="1"/>
    <col min="1311" max="1311" width="41.26953125" style="7" customWidth="1"/>
    <col min="1312" max="1312" width="9.26953125" style="7"/>
    <col min="1313" max="1318" width="17" style="7" customWidth="1"/>
    <col min="1319" max="1319" width="9.26953125" style="7" customWidth="1"/>
    <col min="1320" max="1547" width="9.26953125" style="7"/>
    <col min="1548" max="1548" width="16" style="7" customWidth="1"/>
    <col min="1549" max="1549" width="12.7265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6953125" style="7" customWidth="1"/>
    <col min="1554" max="1554" width="16" style="7" customWidth="1"/>
    <col min="1555" max="1555" width="16.26953125" style="7" customWidth="1"/>
    <col min="1556" max="1556" width="14.7265625" style="7" bestFit="1" customWidth="1"/>
    <col min="1557" max="1557" width="3.453125" style="7" customWidth="1"/>
    <col min="1558" max="1558" width="15.7265625" style="7" customWidth="1"/>
    <col min="1559" max="1559" width="21" style="7" customWidth="1"/>
    <col min="1560" max="1560" width="3.7265625" style="7" customWidth="1"/>
    <col min="1561" max="1561" width="16.7265625" style="7" customWidth="1"/>
    <col min="1562" max="1562" width="21.453125" style="7" customWidth="1"/>
    <col min="1563" max="1563" width="13.54296875" style="7" customWidth="1"/>
    <col min="1564" max="1564" width="2.26953125" style="7" customWidth="1"/>
    <col min="1565" max="1565" width="16.54296875" style="7" customWidth="1"/>
    <col min="1566" max="1566" width="14.54296875" style="7" customWidth="1"/>
    <col min="1567" max="1567" width="41.26953125" style="7" customWidth="1"/>
    <col min="1568" max="1568" width="9.26953125" style="7"/>
    <col min="1569" max="1574" width="17" style="7" customWidth="1"/>
    <col min="1575" max="1575" width="9.26953125" style="7" customWidth="1"/>
    <col min="1576" max="1803" width="9.26953125" style="7"/>
    <col min="1804" max="1804" width="16" style="7" customWidth="1"/>
    <col min="1805" max="1805" width="12.7265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6953125" style="7" customWidth="1"/>
    <col min="1810" max="1810" width="16" style="7" customWidth="1"/>
    <col min="1811" max="1811" width="16.26953125" style="7" customWidth="1"/>
    <col min="1812" max="1812" width="14.7265625" style="7" bestFit="1" customWidth="1"/>
    <col min="1813" max="1813" width="3.453125" style="7" customWidth="1"/>
    <col min="1814" max="1814" width="15.7265625" style="7" customWidth="1"/>
    <col min="1815" max="1815" width="21" style="7" customWidth="1"/>
    <col min="1816" max="1816" width="3.7265625" style="7" customWidth="1"/>
    <col min="1817" max="1817" width="16.7265625" style="7" customWidth="1"/>
    <col min="1818" max="1818" width="21.453125" style="7" customWidth="1"/>
    <col min="1819" max="1819" width="13.54296875" style="7" customWidth="1"/>
    <col min="1820" max="1820" width="2.26953125" style="7" customWidth="1"/>
    <col min="1821" max="1821" width="16.54296875" style="7" customWidth="1"/>
    <col min="1822" max="1822" width="14.54296875" style="7" customWidth="1"/>
    <col min="1823" max="1823" width="41.26953125" style="7" customWidth="1"/>
    <col min="1824" max="1824" width="9.26953125" style="7"/>
    <col min="1825" max="1830" width="17" style="7" customWidth="1"/>
    <col min="1831" max="1831" width="9.26953125" style="7" customWidth="1"/>
    <col min="1832" max="2059" width="9.26953125" style="7"/>
    <col min="2060" max="2060" width="16" style="7" customWidth="1"/>
    <col min="2061" max="2061" width="12.7265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6953125" style="7" customWidth="1"/>
    <col min="2066" max="2066" width="16" style="7" customWidth="1"/>
    <col min="2067" max="2067" width="16.26953125" style="7" customWidth="1"/>
    <col min="2068" max="2068" width="14.7265625" style="7" bestFit="1" customWidth="1"/>
    <col min="2069" max="2069" width="3.453125" style="7" customWidth="1"/>
    <col min="2070" max="2070" width="15.7265625" style="7" customWidth="1"/>
    <col min="2071" max="2071" width="21" style="7" customWidth="1"/>
    <col min="2072" max="2072" width="3.7265625" style="7" customWidth="1"/>
    <col min="2073" max="2073" width="16.7265625" style="7" customWidth="1"/>
    <col min="2074" max="2074" width="21.453125" style="7" customWidth="1"/>
    <col min="2075" max="2075" width="13.54296875" style="7" customWidth="1"/>
    <col min="2076" max="2076" width="2.26953125" style="7" customWidth="1"/>
    <col min="2077" max="2077" width="16.54296875" style="7" customWidth="1"/>
    <col min="2078" max="2078" width="14.54296875" style="7" customWidth="1"/>
    <col min="2079" max="2079" width="41.26953125" style="7" customWidth="1"/>
    <col min="2080" max="2080" width="9.26953125" style="7"/>
    <col min="2081" max="2086" width="17" style="7" customWidth="1"/>
    <col min="2087" max="2087" width="9.26953125" style="7" customWidth="1"/>
    <col min="2088" max="2315" width="9.26953125" style="7"/>
    <col min="2316" max="2316" width="16" style="7" customWidth="1"/>
    <col min="2317" max="2317" width="12.7265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6953125" style="7" customWidth="1"/>
    <col min="2322" max="2322" width="16" style="7" customWidth="1"/>
    <col min="2323" max="2323" width="16.26953125" style="7" customWidth="1"/>
    <col min="2324" max="2324" width="14.7265625" style="7" bestFit="1" customWidth="1"/>
    <col min="2325" max="2325" width="3.453125" style="7" customWidth="1"/>
    <col min="2326" max="2326" width="15.7265625" style="7" customWidth="1"/>
    <col min="2327" max="2327" width="21" style="7" customWidth="1"/>
    <col min="2328" max="2328" width="3.7265625" style="7" customWidth="1"/>
    <col min="2329" max="2329" width="16.7265625" style="7" customWidth="1"/>
    <col min="2330" max="2330" width="21.453125" style="7" customWidth="1"/>
    <col min="2331" max="2331" width="13.54296875" style="7" customWidth="1"/>
    <col min="2332" max="2332" width="2.26953125" style="7" customWidth="1"/>
    <col min="2333" max="2333" width="16.54296875" style="7" customWidth="1"/>
    <col min="2334" max="2334" width="14.54296875" style="7" customWidth="1"/>
    <col min="2335" max="2335" width="41.26953125" style="7" customWidth="1"/>
    <col min="2336" max="2336" width="9.26953125" style="7"/>
    <col min="2337" max="2342" width="17" style="7" customWidth="1"/>
    <col min="2343" max="2343" width="9.26953125" style="7" customWidth="1"/>
    <col min="2344" max="2571" width="9.26953125" style="7"/>
    <col min="2572" max="2572" width="16" style="7" customWidth="1"/>
    <col min="2573" max="2573" width="12.7265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6953125" style="7" customWidth="1"/>
    <col min="2578" max="2578" width="16" style="7" customWidth="1"/>
    <col min="2579" max="2579" width="16.26953125" style="7" customWidth="1"/>
    <col min="2580" max="2580" width="14.7265625" style="7" bestFit="1" customWidth="1"/>
    <col min="2581" max="2581" width="3.453125" style="7" customWidth="1"/>
    <col min="2582" max="2582" width="15.7265625" style="7" customWidth="1"/>
    <col min="2583" max="2583" width="21" style="7" customWidth="1"/>
    <col min="2584" max="2584" width="3.7265625" style="7" customWidth="1"/>
    <col min="2585" max="2585" width="16.7265625" style="7" customWidth="1"/>
    <col min="2586" max="2586" width="21.453125" style="7" customWidth="1"/>
    <col min="2587" max="2587" width="13.54296875" style="7" customWidth="1"/>
    <col min="2588" max="2588" width="2.26953125" style="7" customWidth="1"/>
    <col min="2589" max="2589" width="16.54296875" style="7" customWidth="1"/>
    <col min="2590" max="2590" width="14.54296875" style="7" customWidth="1"/>
    <col min="2591" max="2591" width="41.26953125" style="7" customWidth="1"/>
    <col min="2592" max="2592" width="9.26953125" style="7"/>
    <col min="2593" max="2598" width="17" style="7" customWidth="1"/>
    <col min="2599" max="2599" width="9.26953125" style="7" customWidth="1"/>
    <col min="2600" max="2827" width="9.26953125" style="7"/>
    <col min="2828" max="2828" width="16" style="7" customWidth="1"/>
    <col min="2829" max="2829" width="12.7265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6953125" style="7" customWidth="1"/>
    <col min="2834" max="2834" width="16" style="7" customWidth="1"/>
    <col min="2835" max="2835" width="16.26953125" style="7" customWidth="1"/>
    <col min="2836" max="2836" width="14.7265625" style="7" bestFit="1" customWidth="1"/>
    <col min="2837" max="2837" width="3.453125" style="7" customWidth="1"/>
    <col min="2838" max="2838" width="15.7265625" style="7" customWidth="1"/>
    <col min="2839" max="2839" width="21" style="7" customWidth="1"/>
    <col min="2840" max="2840" width="3.7265625" style="7" customWidth="1"/>
    <col min="2841" max="2841" width="16.7265625" style="7" customWidth="1"/>
    <col min="2842" max="2842" width="21.453125" style="7" customWidth="1"/>
    <col min="2843" max="2843" width="13.54296875" style="7" customWidth="1"/>
    <col min="2844" max="2844" width="2.26953125" style="7" customWidth="1"/>
    <col min="2845" max="2845" width="16.54296875" style="7" customWidth="1"/>
    <col min="2846" max="2846" width="14.54296875" style="7" customWidth="1"/>
    <col min="2847" max="2847" width="41.26953125" style="7" customWidth="1"/>
    <col min="2848" max="2848" width="9.26953125" style="7"/>
    <col min="2849" max="2854" width="17" style="7" customWidth="1"/>
    <col min="2855" max="2855" width="9.26953125" style="7" customWidth="1"/>
    <col min="2856" max="3083" width="9.26953125" style="7"/>
    <col min="3084" max="3084" width="16" style="7" customWidth="1"/>
    <col min="3085" max="3085" width="12.7265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6953125" style="7" customWidth="1"/>
    <col min="3090" max="3090" width="16" style="7" customWidth="1"/>
    <col min="3091" max="3091" width="16.26953125" style="7" customWidth="1"/>
    <col min="3092" max="3092" width="14.7265625" style="7" bestFit="1" customWidth="1"/>
    <col min="3093" max="3093" width="3.453125" style="7" customWidth="1"/>
    <col min="3094" max="3094" width="15.7265625" style="7" customWidth="1"/>
    <col min="3095" max="3095" width="21" style="7" customWidth="1"/>
    <col min="3096" max="3096" width="3.7265625" style="7" customWidth="1"/>
    <col min="3097" max="3097" width="16.7265625" style="7" customWidth="1"/>
    <col min="3098" max="3098" width="21.453125" style="7" customWidth="1"/>
    <col min="3099" max="3099" width="13.54296875" style="7" customWidth="1"/>
    <col min="3100" max="3100" width="2.26953125" style="7" customWidth="1"/>
    <col min="3101" max="3101" width="16.54296875" style="7" customWidth="1"/>
    <col min="3102" max="3102" width="14.54296875" style="7" customWidth="1"/>
    <col min="3103" max="3103" width="41.26953125" style="7" customWidth="1"/>
    <col min="3104" max="3104" width="9.26953125" style="7"/>
    <col min="3105" max="3110" width="17" style="7" customWidth="1"/>
    <col min="3111" max="3111" width="9.26953125" style="7" customWidth="1"/>
    <col min="3112" max="3339" width="9.26953125" style="7"/>
    <col min="3340" max="3340" width="16" style="7" customWidth="1"/>
    <col min="3341" max="3341" width="12.7265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6953125" style="7" customWidth="1"/>
    <col min="3346" max="3346" width="16" style="7" customWidth="1"/>
    <col min="3347" max="3347" width="16.26953125" style="7" customWidth="1"/>
    <col min="3348" max="3348" width="14.7265625" style="7" bestFit="1" customWidth="1"/>
    <col min="3349" max="3349" width="3.453125" style="7" customWidth="1"/>
    <col min="3350" max="3350" width="15.7265625" style="7" customWidth="1"/>
    <col min="3351" max="3351" width="21" style="7" customWidth="1"/>
    <col min="3352" max="3352" width="3.7265625" style="7" customWidth="1"/>
    <col min="3353" max="3353" width="16.7265625" style="7" customWidth="1"/>
    <col min="3354" max="3354" width="21.453125" style="7" customWidth="1"/>
    <col min="3355" max="3355" width="13.54296875" style="7" customWidth="1"/>
    <col min="3356" max="3356" width="2.26953125" style="7" customWidth="1"/>
    <col min="3357" max="3357" width="16.54296875" style="7" customWidth="1"/>
    <col min="3358" max="3358" width="14.54296875" style="7" customWidth="1"/>
    <col min="3359" max="3359" width="41.26953125" style="7" customWidth="1"/>
    <col min="3360" max="3360" width="9.26953125" style="7"/>
    <col min="3361" max="3366" width="17" style="7" customWidth="1"/>
    <col min="3367" max="3367" width="9.26953125" style="7" customWidth="1"/>
    <col min="3368" max="3595" width="9.26953125" style="7"/>
    <col min="3596" max="3596" width="16" style="7" customWidth="1"/>
    <col min="3597" max="3597" width="12.7265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6953125" style="7" customWidth="1"/>
    <col min="3602" max="3602" width="16" style="7" customWidth="1"/>
    <col min="3603" max="3603" width="16.26953125" style="7" customWidth="1"/>
    <col min="3604" max="3604" width="14.7265625" style="7" bestFit="1" customWidth="1"/>
    <col min="3605" max="3605" width="3.453125" style="7" customWidth="1"/>
    <col min="3606" max="3606" width="15.7265625" style="7" customWidth="1"/>
    <col min="3607" max="3607" width="21" style="7" customWidth="1"/>
    <col min="3608" max="3608" width="3.7265625" style="7" customWidth="1"/>
    <col min="3609" max="3609" width="16.7265625" style="7" customWidth="1"/>
    <col min="3610" max="3610" width="21.453125" style="7" customWidth="1"/>
    <col min="3611" max="3611" width="13.54296875" style="7" customWidth="1"/>
    <col min="3612" max="3612" width="2.26953125" style="7" customWidth="1"/>
    <col min="3613" max="3613" width="16.54296875" style="7" customWidth="1"/>
    <col min="3614" max="3614" width="14.54296875" style="7" customWidth="1"/>
    <col min="3615" max="3615" width="41.26953125" style="7" customWidth="1"/>
    <col min="3616" max="3616" width="9.26953125" style="7"/>
    <col min="3617" max="3622" width="17" style="7" customWidth="1"/>
    <col min="3623" max="3623" width="9.26953125" style="7" customWidth="1"/>
    <col min="3624" max="3851" width="9.26953125" style="7"/>
    <col min="3852" max="3852" width="16" style="7" customWidth="1"/>
    <col min="3853" max="3853" width="12.7265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6953125" style="7" customWidth="1"/>
    <col min="3858" max="3858" width="16" style="7" customWidth="1"/>
    <col min="3859" max="3859" width="16.26953125" style="7" customWidth="1"/>
    <col min="3860" max="3860" width="14.7265625" style="7" bestFit="1" customWidth="1"/>
    <col min="3861" max="3861" width="3.453125" style="7" customWidth="1"/>
    <col min="3862" max="3862" width="15.7265625" style="7" customWidth="1"/>
    <col min="3863" max="3863" width="21" style="7" customWidth="1"/>
    <col min="3864" max="3864" width="3.7265625" style="7" customWidth="1"/>
    <col min="3865" max="3865" width="16.7265625" style="7" customWidth="1"/>
    <col min="3866" max="3866" width="21.453125" style="7" customWidth="1"/>
    <col min="3867" max="3867" width="13.54296875" style="7" customWidth="1"/>
    <col min="3868" max="3868" width="2.26953125" style="7" customWidth="1"/>
    <col min="3869" max="3869" width="16.54296875" style="7" customWidth="1"/>
    <col min="3870" max="3870" width="14.54296875" style="7" customWidth="1"/>
    <col min="3871" max="3871" width="41.26953125" style="7" customWidth="1"/>
    <col min="3872" max="3872" width="9.26953125" style="7"/>
    <col min="3873" max="3878" width="17" style="7" customWidth="1"/>
    <col min="3879" max="3879" width="9.26953125" style="7" customWidth="1"/>
    <col min="3880" max="4107" width="9.26953125" style="7"/>
    <col min="4108" max="4108" width="16" style="7" customWidth="1"/>
    <col min="4109" max="4109" width="12.7265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6953125" style="7" customWidth="1"/>
    <col min="4114" max="4114" width="16" style="7" customWidth="1"/>
    <col min="4115" max="4115" width="16.26953125" style="7" customWidth="1"/>
    <col min="4116" max="4116" width="14.7265625" style="7" bestFit="1" customWidth="1"/>
    <col min="4117" max="4117" width="3.453125" style="7" customWidth="1"/>
    <col min="4118" max="4118" width="15.7265625" style="7" customWidth="1"/>
    <col min="4119" max="4119" width="21" style="7" customWidth="1"/>
    <col min="4120" max="4120" width="3.7265625" style="7" customWidth="1"/>
    <col min="4121" max="4121" width="16.7265625" style="7" customWidth="1"/>
    <col min="4122" max="4122" width="21.453125" style="7" customWidth="1"/>
    <col min="4123" max="4123" width="13.54296875" style="7" customWidth="1"/>
    <col min="4124" max="4124" width="2.26953125" style="7" customWidth="1"/>
    <col min="4125" max="4125" width="16.54296875" style="7" customWidth="1"/>
    <col min="4126" max="4126" width="14.54296875" style="7" customWidth="1"/>
    <col min="4127" max="4127" width="41.26953125" style="7" customWidth="1"/>
    <col min="4128" max="4128" width="9.26953125" style="7"/>
    <col min="4129" max="4134" width="17" style="7" customWidth="1"/>
    <col min="4135" max="4135" width="9.26953125" style="7" customWidth="1"/>
    <col min="4136" max="4363" width="9.26953125" style="7"/>
    <col min="4364" max="4364" width="16" style="7" customWidth="1"/>
    <col min="4365" max="4365" width="12.7265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6953125" style="7" customWidth="1"/>
    <col min="4370" max="4370" width="16" style="7" customWidth="1"/>
    <col min="4371" max="4371" width="16.26953125" style="7" customWidth="1"/>
    <col min="4372" max="4372" width="14.7265625" style="7" bestFit="1" customWidth="1"/>
    <col min="4373" max="4373" width="3.453125" style="7" customWidth="1"/>
    <col min="4374" max="4374" width="15.7265625" style="7" customWidth="1"/>
    <col min="4375" max="4375" width="21" style="7" customWidth="1"/>
    <col min="4376" max="4376" width="3.7265625" style="7" customWidth="1"/>
    <col min="4377" max="4377" width="16.7265625" style="7" customWidth="1"/>
    <col min="4378" max="4378" width="21.453125" style="7" customWidth="1"/>
    <col min="4379" max="4379" width="13.54296875" style="7" customWidth="1"/>
    <col min="4380" max="4380" width="2.26953125" style="7" customWidth="1"/>
    <col min="4381" max="4381" width="16.54296875" style="7" customWidth="1"/>
    <col min="4382" max="4382" width="14.54296875" style="7" customWidth="1"/>
    <col min="4383" max="4383" width="41.26953125" style="7" customWidth="1"/>
    <col min="4384" max="4384" width="9.26953125" style="7"/>
    <col min="4385" max="4390" width="17" style="7" customWidth="1"/>
    <col min="4391" max="4391" width="9.26953125" style="7" customWidth="1"/>
    <col min="4392" max="4619" width="9.26953125" style="7"/>
    <col min="4620" max="4620" width="16" style="7" customWidth="1"/>
    <col min="4621" max="4621" width="12.7265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6953125" style="7" customWidth="1"/>
    <col min="4626" max="4626" width="16" style="7" customWidth="1"/>
    <col min="4627" max="4627" width="16.26953125" style="7" customWidth="1"/>
    <col min="4628" max="4628" width="14.7265625" style="7" bestFit="1" customWidth="1"/>
    <col min="4629" max="4629" width="3.453125" style="7" customWidth="1"/>
    <col min="4630" max="4630" width="15.7265625" style="7" customWidth="1"/>
    <col min="4631" max="4631" width="21" style="7" customWidth="1"/>
    <col min="4632" max="4632" width="3.7265625" style="7" customWidth="1"/>
    <col min="4633" max="4633" width="16.7265625" style="7" customWidth="1"/>
    <col min="4634" max="4634" width="21.453125" style="7" customWidth="1"/>
    <col min="4635" max="4635" width="13.54296875" style="7" customWidth="1"/>
    <col min="4636" max="4636" width="2.26953125" style="7" customWidth="1"/>
    <col min="4637" max="4637" width="16.54296875" style="7" customWidth="1"/>
    <col min="4638" max="4638" width="14.54296875" style="7" customWidth="1"/>
    <col min="4639" max="4639" width="41.26953125" style="7" customWidth="1"/>
    <col min="4640" max="4640" width="9.26953125" style="7"/>
    <col min="4641" max="4646" width="17" style="7" customWidth="1"/>
    <col min="4647" max="4647" width="9.26953125" style="7" customWidth="1"/>
    <col min="4648" max="4875" width="9.26953125" style="7"/>
    <col min="4876" max="4876" width="16" style="7" customWidth="1"/>
    <col min="4877" max="4877" width="12.7265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6953125" style="7" customWidth="1"/>
    <col min="4882" max="4882" width="16" style="7" customWidth="1"/>
    <col min="4883" max="4883" width="16.26953125" style="7" customWidth="1"/>
    <col min="4884" max="4884" width="14.7265625" style="7" bestFit="1" customWidth="1"/>
    <col min="4885" max="4885" width="3.453125" style="7" customWidth="1"/>
    <col min="4886" max="4886" width="15.7265625" style="7" customWidth="1"/>
    <col min="4887" max="4887" width="21" style="7" customWidth="1"/>
    <col min="4888" max="4888" width="3.7265625" style="7" customWidth="1"/>
    <col min="4889" max="4889" width="16.7265625" style="7" customWidth="1"/>
    <col min="4890" max="4890" width="21.453125" style="7" customWidth="1"/>
    <col min="4891" max="4891" width="13.54296875" style="7" customWidth="1"/>
    <col min="4892" max="4892" width="2.26953125" style="7" customWidth="1"/>
    <col min="4893" max="4893" width="16.54296875" style="7" customWidth="1"/>
    <col min="4894" max="4894" width="14.54296875" style="7" customWidth="1"/>
    <col min="4895" max="4895" width="41.26953125" style="7" customWidth="1"/>
    <col min="4896" max="4896" width="9.26953125" style="7"/>
    <col min="4897" max="4902" width="17" style="7" customWidth="1"/>
    <col min="4903" max="4903" width="9.26953125" style="7" customWidth="1"/>
    <col min="4904" max="5131" width="9.26953125" style="7"/>
    <col min="5132" max="5132" width="16" style="7" customWidth="1"/>
    <col min="5133" max="5133" width="12.7265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6953125" style="7" customWidth="1"/>
    <col min="5138" max="5138" width="16" style="7" customWidth="1"/>
    <col min="5139" max="5139" width="16.26953125" style="7" customWidth="1"/>
    <col min="5140" max="5140" width="14.7265625" style="7" bestFit="1" customWidth="1"/>
    <col min="5141" max="5141" width="3.453125" style="7" customWidth="1"/>
    <col min="5142" max="5142" width="15.7265625" style="7" customWidth="1"/>
    <col min="5143" max="5143" width="21" style="7" customWidth="1"/>
    <col min="5144" max="5144" width="3.7265625" style="7" customWidth="1"/>
    <col min="5145" max="5145" width="16.7265625" style="7" customWidth="1"/>
    <col min="5146" max="5146" width="21.453125" style="7" customWidth="1"/>
    <col min="5147" max="5147" width="13.54296875" style="7" customWidth="1"/>
    <col min="5148" max="5148" width="2.26953125" style="7" customWidth="1"/>
    <col min="5149" max="5149" width="16.54296875" style="7" customWidth="1"/>
    <col min="5150" max="5150" width="14.54296875" style="7" customWidth="1"/>
    <col min="5151" max="5151" width="41.26953125" style="7" customWidth="1"/>
    <col min="5152" max="5152" width="9.26953125" style="7"/>
    <col min="5153" max="5158" width="17" style="7" customWidth="1"/>
    <col min="5159" max="5159" width="9.26953125" style="7" customWidth="1"/>
    <col min="5160" max="5387" width="9.26953125" style="7"/>
    <col min="5388" max="5388" width="16" style="7" customWidth="1"/>
    <col min="5389" max="5389" width="12.7265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6953125" style="7" customWidth="1"/>
    <col min="5394" max="5394" width="16" style="7" customWidth="1"/>
    <col min="5395" max="5395" width="16.26953125" style="7" customWidth="1"/>
    <col min="5396" max="5396" width="14.7265625" style="7" bestFit="1" customWidth="1"/>
    <col min="5397" max="5397" width="3.453125" style="7" customWidth="1"/>
    <col min="5398" max="5398" width="15.7265625" style="7" customWidth="1"/>
    <col min="5399" max="5399" width="21" style="7" customWidth="1"/>
    <col min="5400" max="5400" width="3.7265625" style="7" customWidth="1"/>
    <col min="5401" max="5401" width="16.7265625" style="7" customWidth="1"/>
    <col min="5402" max="5402" width="21.453125" style="7" customWidth="1"/>
    <col min="5403" max="5403" width="13.54296875" style="7" customWidth="1"/>
    <col min="5404" max="5404" width="2.26953125" style="7" customWidth="1"/>
    <col min="5405" max="5405" width="16.54296875" style="7" customWidth="1"/>
    <col min="5406" max="5406" width="14.54296875" style="7" customWidth="1"/>
    <col min="5407" max="5407" width="41.26953125" style="7" customWidth="1"/>
    <col min="5408" max="5408" width="9.26953125" style="7"/>
    <col min="5409" max="5414" width="17" style="7" customWidth="1"/>
    <col min="5415" max="5415" width="9.26953125" style="7" customWidth="1"/>
    <col min="5416" max="5643" width="9.26953125" style="7"/>
    <col min="5644" max="5644" width="16" style="7" customWidth="1"/>
    <col min="5645" max="5645" width="12.7265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6953125" style="7" customWidth="1"/>
    <col min="5650" max="5650" width="16" style="7" customWidth="1"/>
    <col min="5651" max="5651" width="16.26953125" style="7" customWidth="1"/>
    <col min="5652" max="5652" width="14.7265625" style="7" bestFit="1" customWidth="1"/>
    <col min="5653" max="5653" width="3.453125" style="7" customWidth="1"/>
    <col min="5654" max="5654" width="15.7265625" style="7" customWidth="1"/>
    <col min="5655" max="5655" width="21" style="7" customWidth="1"/>
    <col min="5656" max="5656" width="3.7265625" style="7" customWidth="1"/>
    <col min="5657" max="5657" width="16.7265625" style="7" customWidth="1"/>
    <col min="5658" max="5658" width="21.453125" style="7" customWidth="1"/>
    <col min="5659" max="5659" width="13.54296875" style="7" customWidth="1"/>
    <col min="5660" max="5660" width="2.26953125" style="7" customWidth="1"/>
    <col min="5661" max="5661" width="16.54296875" style="7" customWidth="1"/>
    <col min="5662" max="5662" width="14.54296875" style="7" customWidth="1"/>
    <col min="5663" max="5663" width="41.26953125" style="7" customWidth="1"/>
    <col min="5664" max="5664" width="9.26953125" style="7"/>
    <col min="5665" max="5670" width="17" style="7" customWidth="1"/>
    <col min="5671" max="5671" width="9.26953125" style="7" customWidth="1"/>
    <col min="5672" max="5899" width="9.26953125" style="7"/>
    <col min="5900" max="5900" width="16" style="7" customWidth="1"/>
    <col min="5901" max="5901" width="12.7265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6953125" style="7" customWidth="1"/>
    <col min="5906" max="5906" width="16" style="7" customWidth="1"/>
    <col min="5907" max="5907" width="16.26953125" style="7" customWidth="1"/>
    <col min="5908" max="5908" width="14.7265625" style="7" bestFit="1" customWidth="1"/>
    <col min="5909" max="5909" width="3.453125" style="7" customWidth="1"/>
    <col min="5910" max="5910" width="15.7265625" style="7" customWidth="1"/>
    <col min="5911" max="5911" width="21" style="7" customWidth="1"/>
    <col min="5912" max="5912" width="3.7265625" style="7" customWidth="1"/>
    <col min="5913" max="5913" width="16.7265625" style="7" customWidth="1"/>
    <col min="5914" max="5914" width="21.453125" style="7" customWidth="1"/>
    <col min="5915" max="5915" width="13.54296875" style="7" customWidth="1"/>
    <col min="5916" max="5916" width="2.26953125" style="7" customWidth="1"/>
    <col min="5917" max="5917" width="16.54296875" style="7" customWidth="1"/>
    <col min="5918" max="5918" width="14.54296875" style="7" customWidth="1"/>
    <col min="5919" max="5919" width="41.26953125" style="7" customWidth="1"/>
    <col min="5920" max="5920" width="9.26953125" style="7"/>
    <col min="5921" max="5926" width="17" style="7" customWidth="1"/>
    <col min="5927" max="5927" width="9.26953125" style="7" customWidth="1"/>
    <col min="5928" max="6155" width="9.26953125" style="7"/>
    <col min="6156" max="6156" width="16" style="7" customWidth="1"/>
    <col min="6157" max="6157" width="12.7265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6953125" style="7" customWidth="1"/>
    <col min="6162" max="6162" width="16" style="7" customWidth="1"/>
    <col min="6163" max="6163" width="16.26953125" style="7" customWidth="1"/>
    <col min="6164" max="6164" width="14.7265625" style="7" bestFit="1" customWidth="1"/>
    <col min="6165" max="6165" width="3.453125" style="7" customWidth="1"/>
    <col min="6166" max="6166" width="15.7265625" style="7" customWidth="1"/>
    <col min="6167" max="6167" width="21" style="7" customWidth="1"/>
    <col min="6168" max="6168" width="3.7265625" style="7" customWidth="1"/>
    <col min="6169" max="6169" width="16.7265625" style="7" customWidth="1"/>
    <col min="6170" max="6170" width="21.453125" style="7" customWidth="1"/>
    <col min="6171" max="6171" width="13.54296875" style="7" customWidth="1"/>
    <col min="6172" max="6172" width="2.26953125" style="7" customWidth="1"/>
    <col min="6173" max="6173" width="16.54296875" style="7" customWidth="1"/>
    <col min="6174" max="6174" width="14.54296875" style="7" customWidth="1"/>
    <col min="6175" max="6175" width="41.26953125" style="7" customWidth="1"/>
    <col min="6176" max="6176" width="9.26953125" style="7"/>
    <col min="6177" max="6182" width="17" style="7" customWidth="1"/>
    <col min="6183" max="6183" width="9.26953125" style="7" customWidth="1"/>
    <col min="6184" max="6411" width="9.26953125" style="7"/>
    <col min="6412" max="6412" width="16" style="7" customWidth="1"/>
    <col min="6413" max="6413" width="12.7265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6953125" style="7" customWidth="1"/>
    <col min="6418" max="6418" width="16" style="7" customWidth="1"/>
    <col min="6419" max="6419" width="16.26953125" style="7" customWidth="1"/>
    <col min="6420" max="6420" width="14.7265625" style="7" bestFit="1" customWidth="1"/>
    <col min="6421" max="6421" width="3.453125" style="7" customWidth="1"/>
    <col min="6422" max="6422" width="15.7265625" style="7" customWidth="1"/>
    <col min="6423" max="6423" width="21" style="7" customWidth="1"/>
    <col min="6424" max="6424" width="3.7265625" style="7" customWidth="1"/>
    <col min="6425" max="6425" width="16.7265625" style="7" customWidth="1"/>
    <col min="6426" max="6426" width="21.453125" style="7" customWidth="1"/>
    <col min="6427" max="6427" width="13.54296875" style="7" customWidth="1"/>
    <col min="6428" max="6428" width="2.26953125" style="7" customWidth="1"/>
    <col min="6429" max="6429" width="16.54296875" style="7" customWidth="1"/>
    <col min="6430" max="6430" width="14.54296875" style="7" customWidth="1"/>
    <col min="6431" max="6431" width="41.26953125" style="7" customWidth="1"/>
    <col min="6432" max="6432" width="9.26953125" style="7"/>
    <col min="6433" max="6438" width="17" style="7" customWidth="1"/>
    <col min="6439" max="6439" width="9.26953125" style="7" customWidth="1"/>
    <col min="6440" max="6667" width="9.26953125" style="7"/>
    <col min="6668" max="6668" width="16" style="7" customWidth="1"/>
    <col min="6669" max="6669" width="12.7265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6953125" style="7" customWidth="1"/>
    <col min="6674" max="6674" width="16" style="7" customWidth="1"/>
    <col min="6675" max="6675" width="16.26953125" style="7" customWidth="1"/>
    <col min="6676" max="6676" width="14.7265625" style="7" bestFit="1" customWidth="1"/>
    <col min="6677" max="6677" width="3.453125" style="7" customWidth="1"/>
    <col min="6678" max="6678" width="15.7265625" style="7" customWidth="1"/>
    <col min="6679" max="6679" width="21" style="7" customWidth="1"/>
    <col min="6680" max="6680" width="3.7265625" style="7" customWidth="1"/>
    <col min="6681" max="6681" width="16.7265625" style="7" customWidth="1"/>
    <col min="6682" max="6682" width="21.453125" style="7" customWidth="1"/>
    <col min="6683" max="6683" width="13.54296875" style="7" customWidth="1"/>
    <col min="6684" max="6684" width="2.26953125" style="7" customWidth="1"/>
    <col min="6685" max="6685" width="16.54296875" style="7" customWidth="1"/>
    <col min="6686" max="6686" width="14.54296875" style="7" customWidth="1"/>
    <col min="6687" max="6687" width="41.26953125" style="7" customWidth="1"/>
    <col min="6688" max="6688" width="9.26953125" style="7"/>
    <col min="6689" max="6694" width="17" style="7" customWidth="1"/>
    <col min="6695" max="6695" width="9.26953125" style="7" customWidth="1"/>
    <col min="6696" max="6923" width="9.26953125" style="7"/>
    <col min="6924" max="6924" width="16" style="7" customWidth="1"/>
    <col min="6925" max="6925" width="12.7265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6953125" style="7" customWidth="1"/>
    <col min="6930" max="6930" width="16" style="7" customWidth="1"/>
    <col min="6931" max="6931" width="16.26953125" style="7" customWidth="1"/>
    <col min="6932" max="6932" width="14.7265625" style="7" bestFit="1" customWidth="1"/>
    <col min="6933" max="6933" width="3.453125" style="7" customWidth="1"/>
    <col min="6934" max="6934" width="15.7265625" style="7" customWidth="1"/>
    <col min="6935" max="6935" width="21" style="7" customWidth="1"/>
    <col min="6936" max="6936" width="3.7265625" style="7" customWidth="1"/>
    <col min="6937" max="6937" width="16.7265625" style="7" customWidth="1"/>
    <col min="6938" max="6938" width="21.453125" style="7" customWidth="1"/>
    <col min="6939" max="6939" width="13.54296875" style="7" customWidth="1"/>
    <col min="6940" max="6940" width="2.26953125" style="7" customWidth="1"/>
    <col min="6941" max="6941" width="16.54296875" style="7" customWidth="1"/>
    <col min="6942" max="6942" width="14.54296875" style="7" customWidth="1"/>
    <col min="6943" max="6943" width="41.26953125" style="7" customWidth="1"/>
    <col min="6944" max="6944" width="9.26953125" style="7"/>
    <col min="6945" max="6950" width="17" style="7" customWidth="1"/>
    <col min="6951" max="6951" width="9.26953125" style="7" customWidth="1"/>
    <col min="6952" max="7179" width="9.26953125" style="7"/>
    <col min="7180" max="7180" width="16" style="7" customWidth="1"/>
    <col min="7181" max="7181" width="12.7265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6953125" style="7" customWidth="1"/>
    <col min="7186" max="7186" width="16" style="7" customWidth="1"/>
    <col min="7187" max="7187" width="16.26953125" style="7" customWidth="1"/>
    <col min="7188" max="7188" width="14.7265625" style="7" bestFit="1" customWidth="1"/>
    <col min="7189" max="7189" width="3.453125" style="7" customWidth="1"/>
    <col min="7190" max="7190" width="15.7265625" style="7" customWidth="1"/>
    <col min="7191" max="7191" width="21" style="7" customWidth="1"/>
    <col min="7192" max="7192" width="3.7265625" style="7" customWidth="1"/>
    <col min="7193" max="7193" width="16.7265625" style="7" customWidth="1"/>
    <col min="7194" max="7194" width="21.453125" style="7" customWidth="1"/>
    <col min="7195" max="7195" width="13.54296875" style="7" customWidth="1"/>
    <col min="7196" max="7196" width="2.26953125" style="7" customWidth="1"/>
    <col min="7197" max="7197" width="16.54296875" style="7" customWidth="1"/>
    <col min="7198" max="7198" width="14.54296875" style="7" customWidth="1"/>
    <col min="7199" max="7199" width="41.26953125" style="7" customWidth="1"/>
    <col min="7200" max="7200" width="9.26953125" style="7"/>
    <col min="7201" max="7206" width="17" style="7" customWidth="1"/>
    <col min="7207" max="7207" width="9.26953125" style="7" customWidth="1"/>
    <col min="7208" max="7435" width="9.26953125" style="7"/>
    <col min="7436" max="7436" width="16" style="7" customWidth="1"/>
    <col min="7437" max="7437" width="12.7265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6953125" style="7" customWidth="1"/>
    <col min="7442" max="7442" width="16" style="7" customWidth="1"/>
    <col min="7443" max="7443" width="16.26953125" style="7" customWidth="1"/>
    <col min="7444" max="7444" width="14.7265625" style="7" bestFit="1" customWidth="1"/>
    <col min="7445" max="7445" width="3.453125" style="7" customWidth="1"/>
    <col min="7446" max="7446" width="15.7265625" style="7" customWidth="1"/>
    <col min="7447" max="7447" width="21" style="7" customWidth="1"/>
    <col min="7448" max="7448" width="3.7265625" style="7" customWidth="1"/>
    <col min="7449" max="7449" width="16.7265625" style="7" customWidth="1"/>
    <col min="7450" max="7450" width="21.453125" style="7" customWidth="1"/>
    <col min="7451" max="7451" width="13.54296875" style="7" customWidth="1"/>
    <col min="7452" max="7452" width="2.26953125" style="7" customWidth="1"/>
    <col min="7453" max="7453" width="16.54296875" style="7" customWidth="1"/>
    <col min="7454" max="7454" width="14.54296875" style="7" customWidth="1"/>
    <col min="7455" max="7455" width="41.26953125" style="7" customWidth="1"/>
    <col min="7456" max="7456" width="9.26953125" style="7"/>
    <col min="7457" max="7462" width="17" style="7" customWidth="1"/>
    <col min="7463" max="7463" width="9.26953125" style="7" customWidth="1"/>
    <col min="7464" max="7691" width="9.26953125" style="7"/>
    <col min="7692" max="7692" width="16" style="7" customWidth="1"/>
    <col min="7693" max="7693" width="12.7265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6953125" style="7" customWidth="1"/>
    <col min="7698" max="7698" width="16" style="7" customWidth="1"/>
    <col min="7699" max="7699" width="16.26953125" style="7" customWidth="1"/>
    <col min="7700" max="7700" width="14.7265625" style="7" bestFit="1" customWidth="1"/>
    <col min="7701" max="7701" width="3.453125" style="7" customWidth="1"/>
    <col min="7702" max="7702" width="15.7265625" style="7" customWidth="1"/>
    <col min="7703" max="7703" width="21" style="7" customWidth="1"/>
    <col min="7704" max="7704" width="3.7265625" style="7" customWidth="1"/>
    <col min="7705" max="7705" width="16.7265625" style="7" customWidth="1"/>
    <col min="7706" max="7706" width="21.453125" style="7" customWidth="1"/>
    <col min="7707" max="7707" width="13.54296875" style="7" customWidth="1"/>
    <col min="7708" max="7708" width="2.26953125" style="7" customWidth="1"/>
    <col min="7709" max="7709" width="16.54296875" style="7" customWidth="1"/>
    <col min="7710" max="7710" width="14.54296875" style="7" customWidth="1"/>
    <col min="7711" max="7711" width="41.26953125" style="7" customWidth="1"/>
    <col min="7712" max="7712" width="9.26953125" style="7"/>
    <col min="7713" max="7718" width="17" style="7" customWidth="1"/>
    <col min="7719" max="7719" width="9.26953125" style="7" customWidth="1"/>
    <col min="7720" max="7947" width="9.26953125" style="7"/>
    <col min="7948" max="7948" width="16" style="7" customWidth="1"/>
    <col min="7949" max="7949" width="12.7265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6953125" style="7" customWidth="1"/>
    <col min="7954" max="7954" width="16" style="7" customWidth="1"/>
    <col min="7955" max="7955" width="16.26953125" style="7" customWidth="1"/>
    <col min="7956" max="7956" width="14.7265625" style="7" bestFit="1" customWidth="1"/>
    <col min="7957" max="7957" width="3.453125" style="7" customWidth="1"/>
    <col min="7958" max="7958" width="15.7265625" style="7" customWidth="1"/>
    <col min="7959" max="7959" width="21" style="7" customWidth="1"/>
    <col min="7960" max="7960" width="3.7265625" style="7" customWidth="1"/>
    <col min="7961" max="7961" width="16.7265625" style="7" customWidth="1"/>
    <col min="7962" max="7962" width="21.453125" style="7" customWidth="1"/>
    <col min="7963" max="7963" width="13.54296875" style="7" customWidth="1"/>
    <col min="7964" max="7964" width="2.26953125" style="7" customWidth="1"/>
    <col min="7965" max="7965" width="16.54296875" style="7" customWidth="1"/>
    <col min="7966" max="7966" width="14.54296875" style="7" customWidth="1"/>
    <col min="7967" max="7967" width="41.26953125" style="7" customWidth="1"/>
    <col min="7968" max="7968" width="9.26953125" style="7"/>
    <col min="7969" max="7974" width="17" style="7" customWidth="1"/>
    <col min="7975" max="7975" width="9.26953125" style="7" customWidth="1"/>
    <col min="7976" max="8203" width="9.26953125" style="7"/>
    <col min="8204" max="8204" width="16" style="7" customWidth="1"/>
    <col min="8205" max="8205" width="12.7265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6953125" style="7" customWidth="1"/>
    <col min="8210" max="8210" width="16" style="7" customWidth="1"/>
    <col min="8211" max="8211" width="16.26953125" style="7" customWidth="1"/>
    <col min="8212" max="8212" width="14.7265625" style="7" bestFit="1" customWidth="1"/>
    <col min="8213" max="8213" width="3.453125" style="7" customWidth="1"/>
    <col min="8214" max="8214" width="15.7265625" style="7" customWidth="1"/>
    <col min="8215" max="8215" width="21" style="7" customWidth="1"/>
    <col min="8216" max="8216" width="3.7265625" style="7" customWidth="1"/>
    <col min="8217" max="8217" width="16.7265625" style="7" customWidth="1"/>
    <col min="8218" max="8218" width="21.453125" style="7" customWidth="1"/>
    <col min="8219" max="8219" width="13.54296875" style="7" customWidth="1"/>
    <col min="8220" max="8220" width="2.26953125" style="7" customWidth="1"/>
    <col min="8221" max="8221" width="16.54296875" style="7" customWidth="1"/>
    <col min="8222" max="8222" width="14.54296875" style="7" customWidth="1"/>
    <col min="8223" max="8223" width="41.26953125" style="7" customWidth="1"/>
    <col min="8224" max="8224" width="9.26953125" style="7"/>
    <col min="8225" max="8230" width="17" style="7" customWidth="1"/>
    <col min="8231" max="8231" width="9.26953125" style="7" customWidth="1"/>
    <col min="8232" max="8459" width="9.26953125" style="7"/>
    <col min="8460" max="8460" width="16" style="7" customWidth="1"/>
    <col min="8461" max="8461" width="12.7265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6953125" style="7" customWidth="1"/>
    <col min="8466" max="8466" width="16" style="7" customWidth="1"/>
    <col min="8467" max="8467" width="16.26953125" style="7" customWidth="1"/>
    <col min="8468" max="8468" width="14.7265625" style="7" bestFit="1" customWidth="1"/>
    <col min="8469" max="8469" width="3.453125" style="7" customWidth="1"/>
    <col min="8470" max="8470" width="15.7265625" style="7" customWidth="1"/>
    <col min="8471" max="8471" width="21" style="7" customWidth="1"/>
    <col min="8472" max="8472" width="3.7265625" style="7" customWidth="1"/>
    <col min="8473" max="8473" width="16.7265625" style="7" customWidth="1"/>
    <col min="8474" max="8474" width="21.453125" style="7" customWidth="1"/>
    <col min="8475" max="8475" width="13.54296875" style="7" customWidth="1"/>
    <col min="8476" max="8476" width="2.26953125" style="7" customWidth="1"/>
    <col min="8477" max="8477" width="16.54296875" style="7" customWidth="1"/>
    <col min="8478" max="8478" width="14.54296875" style="7" customWidth="1"/>
    <col min="8479" max="8479" width="41.26953125" style="7" customWidth="1"/>
    <col min="8480" max="8480" width="9.26953125" style="7"/>
    <col min="8481" max="8486" width="17" style="7" customWidth="1"/>
    <col min="8487" max="8487" width="9.26953125" style="7" customWidth="1"/>
    <col min="8488" max="8715" width="9.26953125" style="7"/>
    <col min="8716" max="8716" width="16" style="7" customWidth="1"/>
    <col min="8717" max="8717" width="12.7265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6953125" style="7" customWidth="1"/>
    <col min="8722" max="8722" width="16" style="7" customWidth="1"/>
    <col min="8723" max="8723" width="16.26953125" style="7" customWidth="1"/>
    <col min="8724" max="8724" width="14.7265625" style="7" bestFit="1" customWidth="1"/>
    <col min="8725" max="8725" width="3.453125" style="7" customWidth="1"/>
    <col min="8726" max="8726" width="15.7265625" style="7" customWidth="1"/>
    <col min="8727" max="8727" width="21" style="7" customWidth="1"/>
    <col min="8728" max="8728" width="3.7265625" style="7" customWidth="1"/>
    <col min="8729" max="8729" width="16.7265625" style="7" customWidth="1"/>
    <col min="8730" max="8730" width="21.453125" style="7" customWidth="1"/>
    <col min="8731" max="8731" width="13.54296875" style="7" customWidth="1"/>
    <col min="8732" max="8732" width="2.26953125" style="7" customWidth="1"/>
    <col min="8733" max="8733" width="16.54296875" style="7" customWidth="1"/>
    <col min="8734" max="8734" width="14.54296875" style="7" customWidth="1"/>
    <col min="8735" max="8735" width="41.26953125" style="7" customWidth="1"/>
    <col min="8736" max="8736" width="9.26953125" style="7"/>
    <col min="8737" max="8742" width="17" style="7" customWidth="1"/>
    <col min="8743" max="8743" width="9.26953125" style="7" customWidth="1"/>
    <col min="8744" max="8971" width="9.26953125" style="7"/>
    <col min="8972" max="8972" width="16" style="7" customWidth="1"/>
    <col min="8973" max="8973" width="12.7265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6953125" style="7" customWidth="1"/>
    <col min="8978" max="8978" width="16" style="7" customWidth="1"/>
    <col min="8979" max="8979" width="16.26953125" style="7" customWidth="1"/>
    <col min="8980" max="8980" width="14.7265625" style="7" bestFit="1" customWidth="1"/>
    <col min="8981" max="8981" width="3.453125" style="7" customWidth="1"/>
    <col min="8982" max="8982" width="15.7265625" style="7" customWidth="1"/>
    <col min="8983" max="8983" width="21" style="7" customWidth="1"/>
    <col min="8984" max="8984" width="3.7265625" style="7" customWidth="1"/>
    <col min="8985" max="8985" width="16.7265625" style="7" customWidth="1"/>
    <col min="8986" max="8986" width="21.453125" style="7" customWidth="1"/>
    <col min="8987" max="8987" width="13.54296875" style="7" customWidth="1"/>
    <col min="8988" max="8988" width="2.26953125" style="7" customWidth="1"/>
    <col min="8989" max="8989" width="16.54296875" style="7" customWidth="1"/>
    <col min="8990" max="8990" width="14.54296875" style="7" customWidth="1"/>
    <col min="8991" max="8991" width="41.26953125" style="7" customWidth="1"/>
    <col min="8992" max="8992" width="9.26953125" style="7"/>
    <col min="8993" max="8998" width="17" style="7" customWidth="1"/>
    <col min="8999" max="8999" width="9.26953125" style="7" customWidth="1"/>
    <col min="9000" max="9227" width="9.26953125" style="7"/>
    <col min="9228" max="9228" width="16" style="7" customWidth="1"/>
    <col min="9229" max="9229" width="12.7265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6953125" style="7" customWidth="1"/>
    <col min="9234" max="9234" width="16" style="7" customWidth="1"/>
    <col min="9235" max="9235" width="16.26953125" style="7" customWidth="1"/>
    <col min="9236" max="9236" width="14.7265625" style="7" bestFit="1" customWidth="1"/>
    <col min="9237" max="9237" width="3.453125" style="7" customWidth="1"/>
    <col min="9238" max="9238" width="15.7265625" style="7" customWidth="1"/>
    <col min="9239" max="9239" width="21" style="7" customWidth="1"/>
    <col min="9240" max="9240" width="3.7265625" style="7" customWidth="1"/>
    <col min="9241" max="9241" width="16.7265625" style="7" customWidth="1"/>
    <col min="9242" max="9242" width="21.453125" style="7" customWidth="1"/>
    <col min="9243" max="9243" width="13.54296875" style="7" customWidth="1"/>
    <col min="9244" max="9244" width="2.26953125" style="7" customWidth="1"/>
    <col min="9245" max="9245" width="16.54296875" style="7" customWidth="1"/>
    <col min="9246" max="9246" width="14.54296875" style="7" customWidth="1"/>
    <col min="9247" max="9247" width="41.26953125" style="7" customWidth="1"/>
    <col min="9248" max="9248" width="9.26953125" style="7"/>
    <col min="9249" max="9254" width="17" style="7" customWidth="1"/>
    <col min="9255" max="9255" width="9.26953125" style="7" customWidth="1"/>
    <col min="9256" max="9483" width="9.26953125" style="7"/>
    <col min="9484" max="9484" width="16" style="7" customWidth="1"/>
    <col min="9485" max="9485" width="12.7265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6953125" style="7" customWidth="1"/>
    <col min="9490" max="9490" width="16" style="7" customWidth="1"/>
    <col min="9491" max="9491" width="16.26953125" style="7" customWidth="1"/>
    <col min="9492" max="9492" width="14.7265625" style="7" bestFit="1" customWidth="1"/>
    <col min="9493" max="9493" width="3.453125" style="7" customWidth="1"/>
    <col min="9494" max="9494" width="15.7265625" style="7" customWidth="1"/>
    <col min="9495" max="9495" width="21" style="7" customWidth="1"/>
    <col min="9496" max="9496" width="3.7265625" style="7" customWidth="1"/>
    <col min="9497" max="9497" width="16.7265625" style="7" customWidth="1"/>
    <col min="9498" max="9498" width="21.453125" style="7" customWidth="1"/>
    <col min="9499" max="9499" width="13.54296875" style="7" customWidth="1"/>
    <col min="9500" max="9500" width="2.26953125" style="7" customWidth="1"/>
    <col min="9501" max="9501" width="16.54296875" style="7" customWidth="1"/>
    <col min="9502" max="9502" width="14.54296875" style="7" customWidth="1"/>
    <col min="9503" max="9503" width="41.26953125" style="7" customWidth="1"/>
    <col min="9504" max="9504" width="9.26953125" style="7"/>
    <col min="9505" max="9510" width="17" style="7" customWidth="1"/>
    <col min="9511" max="9511" width="9.26953125" style="7" customWidth="1"/>
    <col min="9512" max="9739" width="9.26953125" style="7"/>
    <col min="9740" max="9740" width="16" style="7" customWidth="1"/>
    <col min="9741" max="9741" width="12.7265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6953125" style="7" customWidth="1"/>
    <col min="9746" max="9746" width="16" style="7" customWidth="1"/>
    <col min="9747" max="9747" width="16.26953125" style="7" customWidth="1"/>
    <col min="9748" max="9748" width="14.7265625" style="7" bestFit="1" customWidth="1"/>
    <col min="9749" max="9749" width="3.453125" style="7" customWidth="1"/>
    <col min="9750" max="9750" width="15.7265625" style="7" customWidth="1"/>
    <col min="9751" max="9751" width="21" style="7" customWidth="1"/>
    <col min="9752" max="9752" width="3.7265625" style="7" customWidth="1"/>
    <col min="9753" max="9753" width="16.7265625" style="7" customWidth="1"/>
    <col min="9754" max="9754" width="21.453125" style="7" customWidth="1"/>
    <col min="9755" max="9755" width="13.54296875" style="7" customWidth="1"/>
    <col min="9756" max="9756" width="2.26953125" style="7" customWidth="1"/>
    <col min="9757" max="9757" width="16.54296875" style="7" customWidth="1"/>
    <col min="9758" max="9758" width="14.54296875" style="7" customWidth="1"/>
    <col min="9759" max="9759" width="41.26953125" style="7" customWidth="1"/>
    <col min="9760" max="9760" width="9.26953125" style="7"/>
    <col min="9761" max="9766" width="17" style="7" customWidth="1"/>
    <col min="9767" max="9767" width="9.26953125" style="7" customWidth="1"/>
    <col min="9768" max="9995" width="9.26953125" style="7"/>
    <col min="9996" max="9996" width="16" style="7" customWidth="1"/>
    <col min="9997" max="9997" width="12.7265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6953125" style="7" customWidth="1"/>
    <col min="10002" max="10002" width="16" style="7" customWidth="1"/>
    <col min="10003" max="10003" width="16.26953125" style="7" customWidth="1"/>
    <col min="10004" max="10004" width="14.7265625" style="7" bestFit="1" customWidth="1"/>
    <col min="10005" max="10005" width="3.453125" style="7" customWidth="1"/>
    <col min="10006" max="10006" width="15.7265625" style="7" customWidth="1"/>
    <col min="10007" max="10007" width="21" style="7" customWidth="1"/>
    <col min="10008" max="10008" width="3.7265625" style="7" customWidth="1"/>
    <col min="10009" max="10009" width="16.7265625" style="7" customWidth="1"/>
    <col min="10010" max="10010" width="21.453125" style="7" customWidth="1"/>
    <col min="10011" max="10011" width="13.54296875" style="7" customWidth="1"/>
    <col min="10012" max="10012" width="2.26953125" style="7" customWidth="1"/>
    <col min="10013" max="10013" width="16.54296875" style="7" customWidth="1"/>
    <col min="10014" max="10014" width="14.54296875" style="7" customWidth="1"/>
    <col min="10015" max="10015" width="41.26953125" style="7" customWidth="1"/>
    <col min="10016" max="10016" width="9.26953125" style="7"/>
    <col min="10017" max="10022" width="17" style="7" customWidth="1"/>
    <col min="10023" max="10023" width="9.26953125" style="7" customWidth="1"/>
    <col min="10024" max="10251" width="9.26953125" style="7"/>
    <col min="10252" max="10252" width="16" style="7" customWidth="1"/>
    <col min="10253" max="10253" width="12.7265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6953125" style="7" customWidth="1"/>
    <col min="10258" max="10258" width="16" style="7" customWidth="1"/>
    <col min="10259" max="10259" width="16.26953125" style="7" customWidth="1"/>
    <col min="10260" max="10260" width="14.7265625" style="7" bestFit="1" customWidth="1"/>
    <col min="10261" max="10261" width="3.453125" style="7" customWidth="1"/>
    <col min="10262" max="10262" width="15.7265625" style="7" customWidth="1"/>
    <col min="10263" max="10263" width="21" style="7" customWidth="1"/>
    <col min="10264" max="10264" width="3.7265625" style="7" customWidth="1"/>
    <col min="10265" max="10265" width="16.7265625" style="7" customWidth="1"/>
    <col min="10266" max="10266" width="21.453125" style="7" customWidth="1"/>
    <col min="10267" max="10267" width="13.54296875" style="7" customWidth="1"/>
    <col min="10268" max="10268" width="2.26953125" style="7" customWidth="1"/>
    <col min="10269" max="10269" width="16.54296875" style="7" customWidth="1"/>
    <col min="10270" max="10270" width="14.54296875" style="7" customWidth="1"/>
    <col min="10271" max="10271" width="41.26953125" style="7" customWidth="1"/>
    <col min="10272" max="10272" width="9.26953125" style="7"/>
    <col min="10273" max="10278" width="17" style="7" customWidth="1"/>
    <col min="10279" max="10279" width="9.26953125" style="7" customWidth="1"/>
    <col min="10280" max="10507" width="9.26953125" style="7"/>
    <col min="10508" max="10508" width="16" style="7" customWidth="1"/>
    <col min="10509" max="10509" width="12.7265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6953125" style="7" customWidth="1"/>
    <col min="10514" max="10514" width="16" style="7" customWidth="1"/>
    <col min="10515" max="10515" width="16.26953125" style="7" customWidth="1"/>
    <col min="10516" max="10516" width="14.7265625" style="7" bestFit="1" customWidth="1"/>
    <col min="10517" max="10517" width="3.453125" style="7" customWidth="1"/>
    <col min="10518" max="10518" width="15.7265625" style="7" customWidth="1"/>
    <col min="10519" max="10519" width="21" style="7" customWidth="1"/>
    <col min="10520" max="10520" width="3.7265625" style="7" customWidth="1"/>
    <col min="10521" max="10521" width="16.7265625" style="7" customWidth="1"/>
    <col min="10522" max="10522" width="21.453125" style="7" customWidth="1"/>
    <col min="10523" max="10523" width="13.54296875" style="7" customWidth="1"/>
    <col min="10524" max="10524" width="2.26953125" style="7" customWidth="1"/>
    <col min="10525" max="10525" width="16.54296875" style="7" customWidth="1"/>
    <col min="10526" max="10526" width="14.54296875" style="7" customWidth="1"/>
    <col min="10527" max="10527" width="41.26953125" style="7" customWidth="1"/>
    <col min="10528" max="10528" width="9.26953125" style="7"/>
    <col min="10529" max="10534" width="17" style="7" customWidth="1"/>
    <col min="10535" max="10535" width="9.26953125" style="7" customWidth="1"/>
    <col min="10536" max="10763" width="9.26953125" style="7"/>
    <col min="10764" max="10764" width="16" style="7" customWidth="1"/>
    <col min="10765" max="10765" width="12.7265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6953125" style="7" customWidth="1"/>
    <col min="10770" max="10770" width="16" style="7" customWidth="1"/>
    <col min="10771" max="10771" width="16.26953125" style="7" customWidth="1"/>
    <col min="10772" max="10772" width="14.7265625" style="7" bestFit="1" customWidth="1"/>
    <col min="10773" max="10773" width="3.453125" style="7" customWidth="1"/>
    <col min="10774" max="10774" width="15.7265625" style="7" customWidth="1"/>
    <col min="10775" max="10775" width="21" style="7" customWidth="1"/>
    <col min="10776" max="10776" width="3.7265625" style="7" customWidth="1"/>
    <col min="10777" max="10777" width="16.7265625" style="7" customWidth="1"/>
    <col min="10778" max="10778" width="21.453125" style="7" customWidth="1"/>
    <col min="10779" max="10779" width="13.54296875" style="7" customWidth="1"/>
    <col min="10780" max="10780" width="2.26953125" style="7" customWidth="1"/>
    <col min="10781" max="10781" width="16.54296875" style="7" customWidth="1"/>
    <col min="10782" max="10782" width="14.54296875" style="7" customWidth="1"/>
    <col min="10783" max="10783" width="41.26953125" style="7" customWidth="1"/>
    <col min="10784" max="10784" width="9.26953125" style="7"/>
    <col min="10785" max="10790" width="17" style="7" customWidth="1"/>
    <col min="10791" max="10791" width="9.26953125" style="7" customWidth="1"/>
    <col min="10792" max="11019" width="9.26953125" style="7"/>
    <col min="11020" max="11020" width="16" style="7" customWidth="1"/>
    <col min="11021" max="11021" width="12.7265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6953125" style="7" customWidth="1"/>
    <col min="11026" max="11026" width="16" style="7" customWidth="1"/>
    <col min="11027" max="11027" width="16.26953125" style="7" customWidth="1"/>
    <col min="11028" max="11028" width="14.7265625" style="7" bestFit="1" customWidth="1"/>
    <col min="11029" max="11029" width="3.453125" style="7" customWidth="1"/>
    <col min="11030" max="11030" width="15.7265625" style="7" customWidth="1"/>
    <col min="11031" max="11031" width="21" style="7" customWidth="1"/>
    <col min="11032" max="11032" width="3.7265625" style="7" customWidth="1"/>
    <col min="11033" max="11033" width="16.7265625" style="7" customWidth="1"/>
    <col min="11034" max="11034" width="21.453125" style="7" customWidth="1"/>
    <col min="11035" max="11035" width="13.54296875" style="7" customWidth="1"/>
    <col min="11036" max="11036" width="2.26953125" style="7" customWidth="1"/>
    <col min="11037" max="11037" width="16.54296875" style="7" customWidth="1"/>
    <col min="11038" max="11038" width="14.54296875" style="7" customWidth="1"/>
    <col min="11039" max="11039" width="41.26953125" style="7" customWidth="1"/>
    <col min="11040" max="11040" width="9.26953125" style="7"/>
    <col min="11041" max="11046" width="17" style="7" customWidth="1"/>
    <col min="11047" max="11047" width="9.26953125" style="7" customWidth="1"/>
    <col min="11048" max="11275" width="9.26953125" style="7"/>
    <col min="11276" max="11276" width="16" style="7" customWidth="1"/>
    <col min="11277" max="11277" width="12.7265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6953125" style="7" customWidth="1"/>
    <col min="11282" max="11282" width="16" style="7" customWidth="1"/>
    <col min="11283" max="11283" width="16.26953125" style="7" customWidth="1"/>
    <col min="11284" max="11284" width="14.7265625" style="7" bestFit="1" customWidth="1"/>
    <col min="11285" max="11285" width="3.453125" style="7" customWidth="1"/>
    <col min="11286" max="11286" width="15.7265625" style="7" customWidth="1"/>
    <col min="11287" max="11287" width="21" style="7" customWidth="1"/>
    <col min="11288" max="11288" width="3.7265625" style="7" customWidth="1"/>
    <col min="11289" max="11289" width="16.7265625" style="7" customWidth="1"/>
    <col min="11290" max="11290" width="21.453125" style="7" customWidth="1"/>
    <col min="11291" max="11291" width="13.54296875" style="7" customWidth="1"/>
    <col min="11292" max="11292" width="2.26953125" style="7" customWidth="1"/>
    <col min="11293" max="11293" width="16.54296875" style="7" customWidth="1"/>
    <col min="11294" max="11294" width="14.54296875" style="7" customWidth="1"/>
    <col min="11295" max="11295" width="41.26953125" style="7" customWidth="1"/>
    <col min="11296" max="11296" width="9.26953125" style="7"/>
    <col min="11297" max="11302" width="17" style="7" customWidth="1"/>
    <col min="11303" max="11303" width="9.26953125" style="7" customWidth="1"/>
    <col min="11304" max="11531" width="9.26953125" style="7"/>
    <col min="11532" max="11532" width="16" style="7" customWidth="1"/>
    <col min="11533" max="11533" width="12.7265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6953125" style="7" customWidth="1"/>
    <col min="11538" max="11538" width="16" style="7" customWidth="1"/>
    <col min="11539" max="11539" width="16.26953125" style="7" customWidth="1"/>
    <col min="11540" max="11540" width="14.7265625" style="7" bestFit="1" customWidth="1"/>
    <col min="11541" max="11541" width="3.453125" style="7" customWidth="1"/>
    <col min="11542" max="11542" width="15.7265625" style="7" customWidth="1"/>
    <col min="11543" max="11543" width="21" style="7" customWidth="1"/>
    <col min="11544" max="11544" width="3.7265625" style="7" customWidth="1"/>
    <col min="11545" max="11545" width="16.7265625" style="7" customWidth="1"/>
    <col min="11546" max="11546" width="21.453125" style="7" customWidth="1"/>
    <col min="11547" max="11547" width="13.54296875" style="7" customWidth="1"/>
    <col min="11548" max="11548" width="2.26953125" style="7" customWidth="1"/>
    <col min="11549" max="11549" width="16.54296875" style="7" customWidth="1"/>
    <col min="11550" max="11550" width="14.54296875" style="7" customWidth="1"/>
    <col min="11551" max="11551" width="41.26953125" style="7" customWidth="1"/>
    <col min="11552" max="11552" width="9.26953125" style="7"/>
    <col min="11553" max="11558" width="17" style="7" customWidth="1"/>
    <col min="11559" max="11559" width="9.26953125" style="7" customWidth="1"/>
    <col min="11560" max="11787" width="9.26953125" style="7"/>
    <col min="11788" max="11788" width="16" style="7" customWidth="1"/>
    <col min="11789" max="11789" width="12.7265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6953125" style="7" customWidth="1"/>
    <col min="11794" max="11794" width="16" style="7" customWidth="1"/>
    <col min="11795" max="11795" width="16.26953125" style="7" customWidth="1"/>
    <col min="11796" max="11796" width="14.7265625" style="7" bestFit="1" customWidth="1"/>
    <col min="11797" max="11797" width="3.453125" style="7" customWidth="1"/>
    <col min="11798" max="11798" width="15.7265625" style="7" customWidth="1"/>
    <col min="11799" max="11799" width="21" style="7" customWidth="1"/>
    <col min="11800" max="11800" width="3.7265625" style="7" customWidth="1"/>
    <col min="11801" max="11801" width="16.7265625" style="7" customWidth="1"/>
    <col min="11802" max="11802" width="21.453125" style="7" customWidth="1"/>
    <col min="11803" max="11803" width="13.54296875" style="7" customWidth="1"/>
    <col min="11804" max="11804" width="2.26953125" style="7" customWidth="1"/>
    <col min="11805" max="11805" width="16.54296875" style="7" customWidth="1"/>
    <col min="11806" max="11806" width="14.54296875" style="7" customWidth="1"/>
    <col min="11807" max="11807" width="41.26953125" style="7" customWidth="1"/>
    <col min="11808" max="11808" width="9.26953125" style="7"/>
    <col min="11809" max="11814" width="17" style="7" customWidth="1"/>
    <col min="11815" max="11815" width="9.26953125" style="7" customWidth="1"/>
    <col min="11816" max="12043" width="9.26953125" style="7"/>
    <col min="12044" max="12044" width="16" style="7" customWidth="1"/>
    <col min="12045" max="12045" width="12.7265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6953125" style="7" customWidth="1"/>
    <col min="12050" max="12050" width="16" style="7" customWidth="1"/>
    <col min="12051" max="12051" width="16.26953125" style="7" customWidth="1"/>
    <col min="12052" max="12052" width="14.7265625" style="7" bestFit="1" customWidth="1"/>
    <col min="12053" max="12053" width="3.453125" style="7" customWidth="1"/>
    <col min="12054" max="12054" width="15.7265625" style="7" customWidth="1"/>
    <col min="12055" max="12055" width="21" style="7" customWidth="1"/>
    <col min="12056" max="12056" width="3.7265625" style="7" customWidth="1"/>
    <col min="12057" max="12057" width="16.7265625" style="7" customWidth="1"/>
    <col min="12058" max="12058" width="21.453125" style="7" customWidth="1"/>
    <col min="12059" max="12059" width="13.54296875" style="7" customWidth="1"/>
    <col min="12060" max="12060" width="2.26953125" style="7" customWidth="1"/>
    <col min="12061" max="12061" width="16.54296875" style="7" customWidth="1"/>
    <col min="12062" max="12062" width="14.54296875" style="7" customWidth="1"/>
    <col min="12063" max="12063" width="41.26953125" style="7" customWidth="1"/>
    <col min="12064" max="12064" width="9.26953125" style="7"/>
    <col min="12065" max="12070" width="17" style="7" customWidth="1"/>
    <col min="12071" max="12071" width="9.26953125" style="7" customWidth="1"/>
    <col min="12072" max="12299" width="9.26953125" style="7"/>
    <col min="12300" max="12300" width="16" style="7" customWidth="1"/>
    <col min="12301" max="12301" width="12.7265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6953125" style="7" customWidth="1"/>
    <col min="12306" max="12306" width="16" style="7" customWidth="1"/>
    <col min="12307" max="12307" width="16.26953125" style="7" customWidth="1"/>
    <col min="12308" max="12308" width="14.7265625" style="7" bestFit="1" customWidth="1"/>
    <col min="12309" max="12309" width="3.453125" style="7" customWidth="1"/>
    <col min="12310" max="12310" width="15.7265625" style="7" customWidth="1"/>
    <col min="12311" max="12311" width="21" style="7" customWidth="1"/>
    <col min="12312" max="12312" width="3.7265625" style="7" customWidth="1"/>
    <col min="12313" max="12313" width="16.7265625" style="7" customWidth="1"/>
    <col min="12314" max="12314" width="21.453125" style="7" customWidth="1"/>
    <col min="12315" max="12315" width="13.54296875" style="7" customWidth="1"/>
    <col min="12316" max="12316" width="2.26953125" style="7" customWidth="1"/>
    <col min="12317" max="12317" width="16.54296875" style="7" customWidth="1"/>
    <col min="12318" max="12318" width="14.54296875" style="7" customWidth="1"/>
    <col min="12319" max="12319" width="41.26953125" style="7" customWidth="1"/>
    <col min="12320" max="12320" width="9.26953125" style="7"/>
    <col min="12321" max="12326" width="17" style="7" customWidth="1"/>
    <col min="12327" max="12327" width="9.26953125" style="7" customWidth="1"/>
    <col min="12328" max="12555" width="9.26953125" style="7"/>
    <col min="12556" max="12556" width="16" style="7" customWidth="1"/>
    <col min="12557" max="12557" width="12.7265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6953125" style="7" customWidth="1"/>
    <col min="12562" max="12562" width="16" style="7" customWidth="1"/>
    <col min="12563" max="12563" width="16.26953125" style="7" customWidth="1"/>
    <col min="12564" max="12564" width="14.7265625" style="7" bestFit="1" customWidth="1"/>
    <col min="12565" max="12565" width="3.453125" style="7" customWidth="1"/>
    <col min="12566" max="12566" width="15.7265625" style="7" customWidth="1"/>
    <col min="12567" max="12567" width="21" style="7" customWidth="1"/>
    <col min="12568" max="12568" width="3.7265625" style="7" customWidth="1"/>
    <col min="12569" max="12569" width="16.7265625" style="7" customWidth="1"/>
    <col min="12570" max="12570" width="21.453125" style="7" customWidth="1"/>
    <col min="12571" max="12571" width="13.54296875" style="7" customWidth="1"/>
    <col min="12572" max="12572" width="2.26953125" style="7" customWidth="1"/>
    <col min="12573" max="12573" width="16.54296875" style="7" customWidth="1"/>
    <col min="12574" max="12574" width="14.54296875" style="7" customWidth="1"/>
    <col min="12575" max="12575" width="41.26953125" style="7" customWidth="1"/>
    <col min="12576" max="12576" width="9.26953125" style="7"/>
    <col min="12577" max="12582" width="17" style="7" customWidth="1"/>
    <col min="12583" max="12583" width="9.26953125" style="7" customWidth="1"/>
    <col min="12584" max="12811" width="9.26953125" style="7"/>
    <col min="12812" max="12812" width="16" style="7" customWidth="1"/>
    <col min="12813" max="12813" width="12.7265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6953125" style="7" customWidth="1"/>
    <col min="12818" max="12818" width="16" style="7" customWidth="1"/>
    <col min="12819" max="12819" width="16.26953125" style="7" customWidth="1"/>
    <col min="12820" max="12820" width="14.7265625" style="7" bestFit="1" customWidth="1"/>
    <col min="12821" max="12821" width="3.453125" style="7" customWidth="1"/>
    <col min="12822" max="12822" width="15.7265625" style="7" customWidth="1"/>
    <col min="12823" max="12823" width="21" style="7" customWidth="1"/>
    <col min="12824" max="12824" width="3.7265625" style="7" customWidth="1"/>
    <col min="12825" max="12825" width="16.7265625" style="7" customWidth="1"/>
    <col min="12826" max="12826" width="21.453125" style="7" customWidth="1"/>
    <col min="12827" max="12827" width="13.54296875" style="7" customWidth="1"/>
    <col min="12828" max="12828" width="2.26953125" style="7" customWidth="1"/>
    <col min="12829" max="12829" width="16.54296875" style="7" customWidth="1"/>
    <col min="12830" max="12830" width="14.54296875" style="7" customWidth="1"/>
    <col min="12831" max="12831" width="41.26953125" style="7" customWidth="1"/>
    <col min="12832" max="12832" width="9.26953125" style="7"/>
    <col min="12833" max="12838" width="17" style="7" customWidth="1"/>
    <col min="12839" max="12839" width="9.26953125" style="7" customWidth="1"/>
    <col min="12840" max="13067" width="9.26953125" style="7"/>
    <col min="13068" max="13068" width="16" style="7" customWidth="1"/>
    <col min="13069" max="13069" width="12.7265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6953125" style="7" customWidth="1"/>
    <col min="13074" max="13074" width="16" style="7" customWidth="1"/>
    <col min="13075" max="13075" width="16.26953125" style="7" customWidth="1"/>
    <col min="13076" max="13076" width="14.7265625" style="7" bestFit="1" customWidth="1"/>
    <col min="13077" max="13077" width="3.453125" style="7" customWidth="1"/>
    <col min="13078" max="13078" width="15.7265625" style="7" customWidth="1"/>
    <col min="13079" max="13079" width="21" style="7" customWidth="1"/>
    <col min="13080" max="13080" width="3.7265625" style="7" customWidth="1"/>
    <col min="13081" max="13081" width="16.7265625" style="7" customWidth="1"/>
    <col min="13082" max="13082" width="21.453125" style="7" customWidth="1"/>
    <col min="13083" max="13083" width="13.54296875" style="7" customWidth="1"/>
    <col min="13084" max="13084" width="2.26953125" style="7" customWidth="1"/>
    <col min="13085" max="13085" width="16.54296875" style="7" customWidth="1"/>
    <col min="13086" max="13086" width="14.54296875" style="7" customWidth="1"/>
    <col min="13087" max="13087" width="41.26953125" style="7" customWidth="1"/>
    <col min="13088" max="13088" width="9.26953125" style="7"/>
    <col min="13089" max="13094" width="17" style="7" customWidth="1"/>
    <col min="13095" max="13095" width="9.26953125" style="7" customWidth="1"/>
    <col min="13096" max="13323" width="9.26953125" style="7"/>
    <col min="13324" max="13324" width="16" style="7" customWidth="1"/>
    <col min="13325" max="13325" width="12.7265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6953125" style="7" customWidth="1"/>
    <col min="13330" max="13330" width="16" style="7" customWidth="1"/>
    <col min="13331" max="13331" width="16.26953125" style="7" customWidth="1"/>
    <col min="13332" max="13332" width="14.7265625" style="7" bestFit="1" customWidth="1"/>
    <col min="13333" max="13333" width="3.453125" style="7" customWidth="1"/>
    <col min="13334" max="13334" width="15.7265625" style="7" customWidth="1"/>
    <col min="13335" max="13335" width="21" style="7" customWidth="1"/>
    <col min="13336" max="13336" width="3.7265625" style="7" customWidth="1"/>
    <col min="13337" max="13337" width="16.7265625" style="7" customWidth="1"/>
    <col min="13338" max="13338" width="21.453125" style="7" customWidth="1"/>
    <col min="13339" max="13339" width="13.54296875" style="7" customWidth="1"/>
    <col min="13340" max="13340" width="2.26953125" style="7" customWidth="1"/>
    <col min="13341" max="13341" width="16.54296875" style="7" customWidth="1"/>
    <col min="13342" max="13342" width="14.54296875" style="7" customWidth="1"/>
    <col min="13343" max="13343" width="41.26953125" style="7" customWidth="1"/>
    <col min="13344" max="13344" width="9.26953125" style="7"/>
    <col min="13345" max="13350" width="17" style="7" customWidth="1"/>
    <col min="13351" max="13351" width="9.26953125" style="7" customWidth="1"/>
    <col min="13352" max="13579" width="9.26953125" style="7"/>
    <col min="13580" max="13580" width="16" style="7" customWidth="1"/>
    <col min="13581" max="13581" width="12.7265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6953125" style="7" customWidth="1"/>
    <col min="13586" max="13586" width="16" style="7" customWidth="1"/>
    <col min="13587" max="13587" width="16.26953125" style="7" customWidth="1"/>
    <col min="13588" max="13588" width="14.7265625" style="7" bestFit="1" customWidth="1"/>
    <col min="13589" max="13589" width="3.453125" style="7" customWidth="1"/>
    <col min="13590" max="13590" width="15.7265625" style="7" customWidth="1"/>
    <col min="13591" max="13591" width="21" style="7" customWidth="1"/>
    <col min="13592" max="13592" width="3.7265625" style="7" customWidth="1"/>
    <col min="13593" max="13593" width="16.7265625" style="7" customWidth="1"/>
    <col min="13594" max="13594" width="21.453125" style="7" customWidth="1"/>
    <col min="13595" max="13595" width="13.54296875" style="7" customWidth="1"/>
    <col min="13596" max="13596" width="2.26953125" style="7" customWidth="1"/>
    <col min="13597" max="13597" width="16.54296875" style="7" customWidth="1"/>
    <col min="13598" max="13598" width="14.54296875" style="7" customWidth="1"/>
    <col min="13599" max="13599" width="41.26953125" style="7" customWidth="1"/>
    <col min="13600" max="13600" width="9.26953125" style="7"/>
    <col min="13601" max="13606" width="17" style="7" customWidth="1"/>
    <col min="13607" max="13607" width="9.26953125" style="7" customWidth="1"/>
    <col min="13608" max="13835" width="9.26953125" style="7"/>
    <col min="13836" max="13836" width="16" style="7" customWidth="1"/>
    <col min="13837" max="13837" width="12.7265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6953125" style="7" customWidth="1"/>
    <col min="13842" max="13842" width="16" style="7" customWidth="1"/>
    <col min="13843" max="13843" width="16.26953125" style="7" customWidth="1"/>
    <col min="13844" max="13844" width="14.7265625" style="7" bestFit="1" customWidth="1"/>
    <col min="13845" max="13845" width="3.453125" style="7" customWidth="1"/>
    <col min="13846" max="13846" width="15.7265625" style="7" customWidth="1"/>
    <col min="13847" max="13847" width="21" style="7" customWidth="1"/>
    <col min="13848" max="13848" width="3.7265625" style="7" customWidth="1"/>
    <col min="13849" max="13849" width="16.7265625" style="7" customWidth="1"/>
    <col min="13850" max="13850" width="21.453125" style="7" customWidth="1"/>
    <col min="13851" max="13851" width="13.54296875" style="7" customWidth="1"/>
    <col min="13852" max="13852" width="2.26953125" style="7" customWidth="1"/>
    <col min="13853" max="13853" width="16.54296875" style="7" customWidth="1"/>
    <col min="13854" max="13854" width="14.54296875" style="7" customWidth="1"/>
    <col min="13855" max="13855" width="41.26953125" style="7" customWidth="1"/>
    <col min="13856" max="13856" width="9.26953125" style="7"/>
    <col min="13857" max="13862" width="17" style="7" customWidth="1"/>
    <col min="13863" max="13863" width="9.26953125" style="7" customWidth="1"/>
    <col min="13864" max="14091" width="9.26953125" style="7"/>
    <col min="14092" max="14092" width="16" style="7" customWidth="1"/>
    <col min="14093" max="14093" width="12.7265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6953125" style="7" customWidth="1"/>
    <col min="14098" max="14098" width="16" style="7" customWidth="1"/>
    <col min="14099" max="14099" width="16.26953125" style="7" customWidth="1"/>
    <col min="14100" max="14100" width="14.7265625" style="7" bestFit="1" customWidth="1"/>
    <col min="14101" max="14101" width="3.453125" style="7" customWidth="1"/>
    <col min="14102" max="14102" width="15.7265625" style="7" customWidth="1"/>
    <col min="14103" max="14103" width="21" style="7" customWidth="1"/>
    <col min="14104" max="14104" width="3.7265625" style="7" customWidth="1"/>
    <col min="14105" max="14105" width="16.7265625" style="7" customWidth="1"/>
    <col min="14106" max="14106" width="21.453125" style="7" customWidth="1"/>
    <col min="14107" max="14107" width="13.54296875" style="7" customWidth="1"/>
    <col min="14108" max="14108" width="2.26953125" style="7" customWidth="1"/>
    <col min="14109" max="14109" width="16.54296875" style="7" customWidth="1"/>
    <col min="14110" max="14110" width="14.54296875" style="7" customWidth="1"/>
    <col min="14111" max="14111" width="41.26953125" style="7" customWidth="1"/>
    <col min="14112" max="14112" width="9.26953125" style="7"/>
    <col min="14113" max="14118" width="17" style="7" customWidth="1"/>
    <col min="14119" max="14119" width="9.26953125" style="7" customWidth="1"/>
    <col min="14120" max="14347" width="9.26953125" style="7"/>
    <col min="14348" max="14348" width="16" style="7" customWidth="1"/>
    <col min="14349" max="14349" width="12.7265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6953125" style="7" customWidth="1"/>
    <col min="14354" max="14354" width="16" style="7" customWidth="1"/>
    <col min="14355" max="14355" width="16.26953125" style="7" customWidth="1"/>
    <col min="14356" max="14356" width="14.7265625" style="7" bestFit="1" customWidth="1"/>
    <col min="14357" max="14357" width="3.453125" style="7" customWidth="1"/>
    <col min="14358" max="14358" width="15.7265625" style="7" customWidth="1"/>
    <col min="14359" max="14359" width="21" style="7" customWidth="1"/>
    <col min="14360" max="14360" width="3.7265625" style="7" customWidth="1"/>
    <col min="14361" max="14361" width="16.7265625" style="7" customWidth="1"/>
    <col min="14362" max="14362" width="21.453125" style="7" customWidth="1"/>
    <col min="14363" max="14363" width="13.54296875" style="7" customWidth="1"/>
    <col min="14364" max="14364" width="2.26953125" style="7" customWidth="1"/>
    <col min="14365" max="14365" width="16.54296875" style="7" customWidth="1"/>
    <col min="14366" max="14366" width="14.54296875" style="7" customWidth="1"/>
    <col min="14367" max="14367" width="41.26953125" style="7" customWidth="1"/>
    <col min="14368" max="14368" width="9.26953125" style="7"/>
    <col min="14369" max="14374" width="17" style="7" customWidth="1"/>
    <col min="14375" max="14375" width="9.26953125" style="7" customWidth="1"/>
    <col min="14376" max="14603" width="9.26953125" style="7"/>
    <col min="14604" max="14604" width="16" style="7" customWidth="1"/>
    <col min="14605" max="14605" width="12.7265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6953125" style="7" customWidth="1"/>
    <col min="14610" max="14610" width="16" style="7" customWidth="1"/>
    <col min="14611" max="14611" width="16.26953125" style="7" customWidth="1"/>
    <col min="14612" max="14612" width="14.7265625" style="7" bestFit="1" customWidth="1"/>
    <col min="14613" max="14613" width="3.453125" style="7" customWidth="1"/>
    <col min="14614" max="14614" width="15.7265625" style="7" customWidth="1"/>
    <col min="14615" max="14615" width="21" style="7" customWidth="1"/>
    <col min="14616" max="14616" width="3.7265625" style="7" customWidth="1"/>
    <col min="14617" max="14617" width="16.7265625" style="7" customWidth="1"/>
    <col min="14618" max="14618" width="21.453125" style="7" customWidth="1"/>
    <col min="14619" max="14619" width="13.54296875" style="7" customWidth="1"/>
    <col min="14620" max="14620" width="2.26953125" style="7" customWidth="1"/>
    <col min="14621" max="14621" width="16.54296875" style="7" customWidth="1"/>
    <col min="14622" max="14622" width="14.54296875" style="7" customWidth="1"/>
    <col min="14623" max="14623" width="41.26953125" style="7" customWidth="1"/>
    <col min="14624" max="14624" width="9.26953125" style="7"/>
    <col min="14625" max="14630" width="17" style="7" customWidth="1"/>
    <col min="14631" max="14631" width="9.26953125" style="7" customWidth="1"/>
    <col min="14632" max="14859" width="9.26953125" style="7"/>
    <col min="14860" max="14860" width="16" style="7" customWidth="1"/>
    <col min="14861" max="14861" width="12.7265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6953125" style="7" customWidth="1"/>
    <col min="14866" max="14866" width="16" style="7" customWidth="1"/>
    <col min="14867" max="14867" width="16.26953125" style="7" customWidth="1"/>
    <col min="14868" max="14868" width="14.7265625" style="7" bestFit="1" customWidth="1"/>
    <col min="14869" max="14869" width="3.453125" style="7" customWidth="1"/>
    <col min="14870" max="14870" width="15.7265625" style="7" customWidth="1"/>
    <col min="14871" max="14871" width="21" style="7" customWidth="1"/>
    <col min="14872" max="14872" width="3.7265625" style="7" customWidth="1"/>
    <col min="14873" max="14873" width="16.7265625" style="7" customWidth="1"/>
    <col min="14874" max="14874" width="21.453125" style="7" customWidth="1"/>
    <col min="14875" max="14875" width="13.54296875" style="7" customWidth="1"/>
    <col min="14876" max="14876" width="2.26953125" style="7" customWidth="1"/>
    <col min="14877" max="14877" width="16.54296875" style="7" customWidth="1"/>
    <col min="14878" max="14878" width="14.54296875" style="7" customWidth="1"/>
    <col min="14879" max="14879" width="41.26953125" style="7" customWidth="1"/>
    <col min="14880" max="14880" width="9.26953125" style="7"/>
    <col min="14881" max="14886" width="17" style="7" customWidth="1"/>
    <col min="14887" max="14887" width="9.26953125" style="7" customWidth="1"/>
    <col min="14888" max="15115" width="9.26953125" style="7"/>
    <col min="15116" max="15116" width="16" style="7" customWidth="1"/>
    <col min="15117" max="15117" width="12.7265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6953125" style="7" customWidth="1"/>
    <col min="15122" max="15122" width="16" style="7" customWidth="1"/>
    <col min="15123" max="15123" width="16.26953125" style="7" customWidth="1"/>
    <col min="15124" max="15124" width="14.7265625" style="7" bestFit="1" customWidth="1"/>
    <col min="15125" max="15125" width="3.453125" style="7" customWidth="1"/>
    <col min="15126" max="15126" width="15.7265625" style="7" customWidth="1"/>
    <col min="15127" max="15127" width="21" style="7" customWidth="1"/>
    <col min="15128" max="15128" width="3.7265625" style="7" customWidth="1"/>
    <col min="15129" max="15129" width="16.7265625" style="7" customWidth="1"/>
    <col min="15130" max="15130" width="21.453125" style="7" customWidth="1"/>
    <col min="15131" max="15131" width="13.54296875" style="7" customWidth="1"/>
    <col min="15132" max="15132" width="2.26953125" style="7" customWidth="1"/>
    <col min="15133" max="15133" width="16.54296875" style="7" customWidth="1"/>
    <col min="15134" max="15134" width="14.54296875" style="7" customWidth="1"/>
    <col min="15135" max="15135" width="41.26953125" style="7" customWidth="1"/>
    <col min="15136" max="15136" width="9.26953125" style="7"/>
    <col min="15137" max="15142" width="17" style="7" customWidth="1"/>
    <col min="15143" max="15143" width="9.26953125" style="7" customWidth="1"/>
    <col min="15144" max="15371" width="9.26953125" style="7"/>
    <col min="15372" max="15372" width="16" style="7" customWidth="1"/>
    <col min="15373" max="15373" width="12.7265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6953125" style="7" customWidth="1"/>
    <col min="15378" max="15378" width="16" style="7" customWidth="1"/>
    <col min="15379" max="15379" width="16.26953125" style="7" customWidth="1"/>
    <col min="15380" max="15380" width="14.7265625" style="7" bestFit="1" customWidth="1"/>
    <col min="15381" max="15381" width="3.453125" style="7" customWidth="1"/>
    <col min="15382" max="15382" width="15.7265625" style="7" customWidth="1"/>
    <col min="15383" max="15383" width="21" style="7" customWidth="1"/>
    <col min="15384" max="15384" width="3.7265625" style="7" customWidth="1"/>
    <col min="15385" max="15385" width="16.7265625" style="7" customWidth="1"/>
    <col min="15386" max="15386" width="21.453125" style="7" customWidth="1"/>
    <col min="15387" max="15387" width="13.54296875" style="7" customWidth="1"/>
    <col min="15388" max="15388" width="2.26953125" style="7" customWidth="1"/>
    <col min="15389" max="15389" width="16.54296875" style="7" customWidth="1"/>
    <col min="15390" max="15390" width="14.54296875" style="7" customWidth="1"/>
    <col min="15391" max="15391" width="41.26953125" style="7" customWidth="1"/>
    <col min="15392" max="15392" width="9.26953125" style="7"/>
    <col min="15393" max="15398" width="17" style="7" customWidth="1"/>
    <col min="15399" max="15399" width="9.26953125" style="7" customWidth="1"/>
    <col min="15400" max="15627" width="9.26953125" style="7"/>
    <col min="15628" max="15628" width="16" style="7" customWidth="1"/>
    <col min="15629" max="15629" width="12.7265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6953125" style="7" customWidth="1"/>
    <col min="15634" max="15634" width="16" style="7" customWidth="1"/>
    <col min="15635" max="15635" width="16.26953125" style="7" customWidth="1"/>
    <col min="15636" max="15636" width="14.7265625" style="7" bestFit="1" customWidth="1"/>
    <col min="15637" max="15637" width="3.453125" style="7" customWidth="1"/>
    <col min="15638" max="15638" width="15.7265625" style="7" customWidth="1"/>
    <col min="15639" max="15639" width="21" style="7" customWidth="1"/>
    <col min="15640" max="15640" width="3.7265625" style="7" customWidth="1"/>
    <col min="15641" max="15641" width="16.7265625" style="7" customWidth="1"/>
    <col min="15642" max="15642" width="21.453125" style="7" customWidth="1"/>
    <col min="15643" max="15643" width="13.54296875" style="7" customWidth="1"/>
    <col min="15644" max="15644" width="2.26953125" style="7" customWidth="1"/>
    <col min="15645" max="15645" width="16.54296875" style="7" customWidth="1"/>
    <col min="15646" max="15646" width="14.54296875" style="7" customWidth="1"/>
    <col min="15647" max="15647" width="41.26953125" style="7" customWidth="1"/>
    <col min="15648" max="15648" width="9.26953125" style="7"/>
    <col min="15649" max="15654" width="17" style="7" customWidth="1"/>
    <col min="15655" max="15655" width="9.26953125" style="7" customWidth="1"/>
    <col min="15656" max="15883" width="9.26953125" style="7"/>
    <col min="15884" max="15884" width="16" style="7" customWidth="1"/>
    <col min="15885" max="15885" width="12.7265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6953125" style="7" customWidth="1"/>
    <col min="15890" max="15890" width="16" style="7" customWidth="1"/>
    <col min="15891" max="15891" width="16.26953125" style="7" customWidth="1"/>
    <col min="15892" max="15892" width="14.7265625" style="7" bestFit="1" customWidth="1"/>
    <col min="15893" max="15893" width="3.453125" style="7" customWidth="1"/>
    <col min="15894" max="15894" width="15.7265625" style="7" customWidth="1"/>
    <col min="15895" max="15895" width="21" style="7" customWidth="1"/>
    <col min="15896" max="15896" width="3.7265625" style="7" customWidth="1"/>
    <col min="15897" max="15897" width="16.7265625" style="7" customWidth="1"/>
    <col min="15898" max="15898" width="21.453125" style="7" customWidth="1"/>
    <col min="15899" max="15899" width="13.54296875" style="7" customWidth="1"/>
    <col min="15900" max="15900" width="2.26953125" style="7" customWidth="1"/>
    <col min="15901" max="15901" width="16.54296875" style="7" customWidth="1"/>
    <col min="15902" max="15902" width="14.54296875" style="7" customWidth="1"/>
    <col min="15903" max="15903" width="41.26953125" style="7" customWidth="1"/>
    <col min="15904" max="15904" width="9.26953125" style="7"/>
    <col min="15905" max="15910" width="17" style="7" customWidth="1"/>
    <col min="15911" max="15911" width="9.26953125" style="7" customWidth="1"/>
    <col min="15912" max="16139" width="9.26953125" style="7"/>
    <col min="16140" max="16140" width="16" style="7" customWidth="1"/>
    <col min="16141" max="16141" width="12.7265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6953125" style="7" customWidth="1"/>
    <col min="16146" max="16146" width="16" style="7" customWidth="1"/>
    <col min="16147" max="16147" width="16.26953125" style="7" customWidth="1"/>
    <col min="16148" max="16148" width="14.7265625" style="7" bestFit="1" customWidth="1"/>
    <col min="16149" max="16149" width="3.453125" style="7" customWidth="1"/>
    <col min="16150" max="16150" width="15.7265625" style="7" customWidth="1"/>
    <col min="16151" max="16151" width="21" style="7" customWidth="1"/>
    <col min="16152" max="16152" width="3.7265625" style="7" customWidth="1"/>
    <col min="16153" max="16153" width="16.7265625" style="7" customWidth="1"/>
    <col min="16154" max="16154" width="21.453125" style="7" customWidth="1"/>
    <col min="16155" max="16155" width="13.54296875" style="7" customWidth="1"/>
    <col min="16156" max="16156" width="2.26953125" style="7" customWidth="1"/>
    <col min="16157" max="16157" width="16.54296875" style="7" customWidth="1"/>
    <col min="16158" max="16158" width="14.54296875" style="7" customWidth="1"/>
    <col min="16159" max="16159" width="41.26953125" style="7" customWidth="1"/>
    <col min="16160" max="16160" width="9.26953125" style="7"/>
    <col min="16161" max="16166" width="17" style="7" customWidth="1"/>
    <col min="16167" max="16167" width="9.26953125" style="7" customWidth="1"/>
    <col min="16168" max="16384" width="9.26953125" style="7"/>
  </cols>
  <sheetData>
    <row r="1" spans="1:51" ht="12.5" hidden="1">
      <c r="A1" s="7" t="s">
        <v>54</v>
      </c>
      <c r="J1" s="7"/>
    </row>
    <row r="2" spans="1:51" ht="12.5" hidden="1">
      <c r="A2" s="7" t="s">
        <v>55</v>
      </c>
      <c r="J2" s="7"/>
    </row>
    <row r="3" spans="1:51" ht="12.5" hidden="1">
      <c r="A3" s="7" t="s">
        <v>56</v>
      </c>
      <c r="J3" s="7"/>
    </row>
    <row r="4" spans="1:51" ht="12.5" hidden="1">
      <c r="A4" s="7" t="s">
        <v>57</v>
      </c>
      <c r="J4" s="7"/>
    </row>
    <row r="5" spans="1:51" ht="12.5" hidden="1">
      <c r="A5" s="7" t="s">
        <v>58</v>
      </c>
      <c r="J5" s="7"/>
    </row>
    <row r="6" spans="1:51" ht="12.5" hidden="1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>
      <c r="J7" s="106" t="s">
        <v>60</v>
      </c>
      <c r="L7" s="7"/>
      <c r="M7" s="7"/>
      <c r="N7" s="7"/>
      <c r="O7" s="7"/>
      <c r="P7" s="7"/>
      <c r="Q7" s="7"/>
      <c r="R7" s="7"/>
      <c r="S7" s="7"/>
      <c r="T7" s="7"/>
      <c r="U7" s="136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40" t="s">
        <v>64</v>
      </c>
    </row>
    <row r="9" spans="1:51" ht="12.5" hidden="1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t="12.5" hidden="1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 ht="12.5">
      <c r="J11" s="7"/>
    </row>
    <row r="12" spans="1:51" thickBot="1">
      <c r="J12" s="7"/>
    </row>
    <row r="13" spans="1:51" ht="22.5" customHeight="1">
      <c r="J13" s="146" t="s">
        <v>79</v>
      </c>
    </row>
    <row r="14" spans="1:51" ht="22.5" customHeight="1">
      <c r="J14" s="204"/>
    </row>
    <row r="15" spans="1:51" ht="22.5" customHeight="1" thickBot="1">
      <c r="J15" s="204"/>
    </row>
    <row r="16" spans="1:51" ht="22.5" hidden="1" customHeight="1" thickBot="1">
      <c r="A16" s="7" t="s">
        <v>80</v>
      </c>
      <c r="J16" s="204" t="s">
        <v>81</v>
      </c>
    </row>
    <row r="17" spans="1:51" s="9" customFormat="1" ht="33" customHeight="1" thickBot="1">
      <c r="A17" s="7" t="s">
        <v>82</v>
      </c>
      <c r="J17" s="147" t="s">
        <v>83</v>
      </c>
      <c r="L17" s="148" t="s">
        <v>84</v>
      </c>
      <c r="M17" s="148" t="s">
        <v>85</v>
      </c>
      <c r="N17" s="34" t="s">
        <v>86</v>
      </c>
      <c r="O17" s="34" t="s">
        <v>87</v>
      </c>
      <c r="P17" s="148" t="s">
        <v>86</v>
      </c>
      <c r="Q17" s="148" t="s">
        <v>88</v>
      </c>
      <c r="R17" s="149" t="s">
        <v>89</v>
      </c>
      <c r="S17" s="21"/>
      <c r="T17" s="32" t="s">
        <v>90</v>
      </c>
      <c r="U17" s="148" t="s">
        <v>91</v>
      </c>
      <c r="V17" s="148" t="s">
        <v>92</v>
      </c>
      <c r="W17" s="150" t="s">
        <v>93</v>
      </c>
      <c r="X17" s="151" t="s">
        <v>94</v>
      </c>
      <c r="Y17" s="152"/>
      <c r="Z17" s="149" t="s">
        <v>95</v>
      </c>
      <c r="AA17" s="148" t="s">
        <v>96</v>
      </c>
      <c r="AB17" s="145"/>
      <c r="AC17" s="148" t="s">
        <v>97</v>
      </c>
      <c r="AD17" s="148" t="s">
        <v>98</v>
      </c>
      <c r="AE17" s="19"/>
      <c r="AF17" s="19"/>
      <c r="AG17" s="19"/>
      <c r="AH17" s="19"/>
      <c r="AI17" s="19"/>
      <c r="AJ17" s="19"/>
      <c r="AK17" s="19"/>
      <c r="AO17" s="148" t="s">
        <v>91</v>
      </c>
      <c r="AP17" s="148" t="s">
        <v>92</v>
      </c>
      <c r="AR17" s="148" t="s">
        <v>91</v>
      </c>
      <c r="AS17" s="148" t="s">
        <v>92</v>
      </c>
      <c r="AY17" s="7"/>
    </row>
    <row r="18" spans="1:51" ht="12.5">
      <c r="J18" s="7"/>
    </row>
    <row r="19" spans="1:51" ht="14">
      <c r="J19" s="12" t="s">
        <v>99</v>
      </c>
    </row>
    <row r="20" spans="1:51">
      <c r="A20" s="7" t="s">
        <v>100</v>
      </c>
      <c r="D20" s="155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v>85902847</v>
      </c>
      <c r="M20" s="17">
        <v>63967681</v>
      </c>
      <c r="N20" s="17">
        <v>64664968.979999416</v>
      </c>
      <c r="O20" s="33"/>
      <c r="P20" s="17">
        <v>64698060.179999419</v>
      </c>
      <c r="Q20" s="17">
        <v>0</v>
      </c>
      <c r="R20" s="17">
        <v>-730379.17999941856</v>
      </c>
      <c r="T20" s="17">
        <v>0</v>
      </c>
      <c r="U20" s="17">
        <v>86542254.074583381</v>
      </c>
      <c r="V20" s="17">
        <v>-639407.07458338141</v>
      </c>
      <c r="X20" s="17">
        <f>R20-W20</f>
        <v>-730379.17999941856</v>
      </c>
      <c r="Z20" s="17">
        <f>'Appendix 1b'!N20</f>
        <v>64664968.979999416</v>
      </c>
      <c r="AA20" s="17">
        <f>'Appendix 1b'!Q20</f>
        <v>-730379.17999941856</v>
      </c>
      <c r="AC20" s="17">
        <f>'Appendix 1c'!N20</f>
        <v>0</v>
      </c>
      <c r="AD20" s="17">
        <f>'Appendix 1c'!P20</f>
        <v>0</v>
      </c>
      <c r="AF20" s="17">
        <v>63967681</v>
      </c>
      <c r="AG20" s="17">
        <v>0</v>
      </c>
      <c r="AH20" s="17">
        <v>0</v>
      </c>
      <c r="AI20" s="17">
        <v>85902847</v>
      </c>
      <c r="AJ20" s="17">
        <v>0</v>
      </c>
      <c r="AK20" s="17">
        <v>0</v>
      </c>
      <c r="AL20" s="139">
        <f>SUM(AF20:AH20)/AI20</f>
        <v>0.74465146655733072</v>
      </c>
      <c r="AN20" s="8"/>
      <c r="AO20" s="17">
        <f>'Appendix 1c'!N20</f>
        <v>0</v>
      </c>
      <c r="AP20" s="17">
        <f>'Appendix 1c'!P20</f>
        <v>0</v>
      </c>
      <c r="AR20" s="17">
        <f>'Appendix 1b'!N20</f>
        <v>64664968.979999416</v>
      </c>
      <c r="AS20" s="17">
        <f>'Appendix 1b'!Q20</f>
        <v>-730379.17999941856</v>
      </c>
      <c r="AU20" s="17">
        <f>P20-(AO20+AR20)</f>
        <v>33091.20000000298</v>
      </c>
      <c r="AV20" s="17">
        <f>R20-(AP20+AS20)</f>
        <v>0</v>
      </c>
    </row>
    <row r="21" spans="1:51">
      <c r="A21" s="7" t="s">
        <v>100</v>
      </c>
      <c r="D21" s="155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K21" s="17"/>
      <c r="L21" s="17">
        <v>42320440</v>
      </c>
      <c r="M21" s="17">
        <v>31743202</v>
      </c>
      <c r="N21" s="17">
        <v>32110027.270000063</v>
      </c>
      <c r="O21" s="33"/>
      <c r="P21" s="17">
        <v>32076936.070000064</v>
      </c>
      <c r="Q21" s="17">
        <v>0</v>
      </c>
      <c r="R21" s="17">
        <v>-333734.07000006363</v>
      </c>
      <c r="T21" s="17">
        <v>312453.94000000006</v>
      </c>
      <c r="U21" s="17">
        <v>43073421.731999971</v>
      </c>
      <c r="V21" s="17">
        <v>-752981.73199997097</v>
      </c>
      <c r="X21" s="17">
        <f t="shared" ref="X21:X31" si="0">R21-W21</f>
        <v>-333734.07000006363</v>
      </c>
      <c r="Z21" s="17">
        <f>'Appendix 1b'!N21</f>
        <v>31220130.560000092</v>
      </c>
      <c r="AA21" s="17">
        <f>'Appendix 1b'!Q21</f>
        <v>-363160.36000006273</v>
      </c>
      <c r="AC21" s="17">
        <f>'Appendix 1c'!N21</f>
        <v>889896.70999999973</v>
      </c>
      <c r="AD21" s="17">
        <f>'Appendix 1c'!P21</f>
        <v>29426.29000000027</v>
      </c>
      <c r="AF21" s="17">
        <v>31743202</v>
      </c>
      <c r="AG21" s="17">
        <v>0</v>
      </c>
      <c r="AH21" s="17">
        <v>0</v>
      </c>
      <c r="AI21" s="17">
        <v>42320440</v>
      </c>
      <c r="AJ21" s="17">
        <v>0</v>
      </c>
      <c r="AK21" s="17">
        <v>0</v>
      </c>
      <c r="AL21" s="139">
        <f t="shared" ref="AL21:AL31" si="1">SUM(AF21:AH21)/AI21</f>
        <v>0.750067863188568</v>
      </c>
      <c r="AN21" s="8"/>
      <c r="AO21" s="17">
        <f>'Appendix 1c'!N21</f>
        <v>889896.70999999973</v>
      </c>
      <c r="AP21" s="17">
        <f>'Appendix 1c'!P21</f>
        <v>29426.29000000027</v>
      </c>
      <c r="AR21" s="17">
        <f>'Appendix 1b'!N21</f>
        <v>31220130.560000092</v>
      </c>
      <c r="AS21" s="17">
        <f>'Appendix 1b'!Q21</f>
        <v>-363160.36000006273</v>
      </c>
      <c r="AU21" s="17">
        <f t="shared" ref="AU21:AU31" si="2">P21-(AO21+AR21)</f>
        <v>-33091.200000029057</v>
      </c>
      <c r="AV21" s="17">
        <f t="shared" ref="AV21:AV31" si="3">R21-(AP21+AS21)</f>
        <v>-1.1641532182693481E-9</v>
      </c>
    </row>
    <row r="22" spans="1:51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v>2135772.9959999993</v>
      </c>
      <c r="M22" s="17">
        <v>1281217.6649999998</v>
      </c>
      <c r="N22" s="17">
        <v>1983883.7499999995</v>
      </c>
      <c r="O22" s="33"/>
      <c r="P22" s="17">
        <v>1983883.7499999995</v>
      </c>
      <c r="Q22" s="17">
        <v>0</v>
      </c>
      <c r="R22" s="17">
        <v>-702666.08499999973</v>
      </c>
      <c r="T22" s="17">
        <v>0</v>
      </c>
      <c r="U22" s="17">
        <v>2670544</v>
      </c>
      <c r="V22" s="17">
        <v>-534771.00400000066</v>
      </c>
      <c r="X22" s="17">
        <f t="shared" si="0"/>
        <v>-702666.08499999973</v>
      </c>
      <c r="Z22" s="17">
        <f>'Appendix 1b'!N22</f>
        <v>1983883.7499999995</v>
      </c>
      <c r="AA22" s="17">
        <f>'Appendix 1b'!Q22</f>
        <v>-702666.08499999973</v>
      </c>
      <c r="AC22" s="17">
        <f>'Appendix 1c'!N22</f>
        <v>0</v>
      </c>
      <c r="AD22" s="17">
        <f>'Appendix 1c'!P22</f>
        <v>0</v>
      </c>
      <c r="AF22" s="17">
        <v>1281217.6649999998</v>
      </c>
      <c r="AG22" s="17">
        <v>0</v>
      </c>
      <c r="AH22" s="17">
        <v>0</v>
      </c>
      <c r="AI22" s="17">
        <v>2135772.9959999993</v>
      </c>
      <c r="AJ22" s="17">
        <v>0</v>
      </c>
      <c r="AK22" s="17">
        <v>0</v>
      </c>
      <c r="AL22" s="139">
        <f t="shared" si="1"/>
        <v>0.59988475713455469</v>
      </c>
      <c r="AN22" s="8"/>
      <c r="AO22" s="17">
        <f>'Appendix 1c'!N22</f>
        <v>0</v>
      </c>
      <c r="AP22" s="17">
        <f>'Appendix 1c'!P22</f>
        <v>0</v>
      </c>
      <c r="AR22" s="17">
        <f>'Appendix 1b'!N22</f>
        <v>1983883.7499999995</v>
      </c>
      <c r="AS22" s="17">
        <f>'Appendix 1b'!Q22</f>
        <v>-702666.08499999973</v>
      </c>
      <c r="AU22" s="17">
        <f t="shared" si="2"/>
        <v>0</v>
      </c>
      <c r="AV22" s="17">
        <f t="shared" si="3"/>
        <v>0</v>
      </c>
    </row>
    <row r="23" spans="1:51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K23" s="17"/>
      <c r="L23" s="17">
        <v>1749160.0009999999</v>
      </c>
      <c r="M23" s="17">
        <v>1276167.3429999999</v>
      </c>
      <c r="N23" s="17">
        <v>1466982.0200000009</v>
      </c>
      <c r="O23" s="33"/>
      <c r="P23" s="17">
        <v>1466982.0200000009</v>
      </c>
      <c r="Q23" s="17">
        <v>0</v>
      </c>
      <c r="R23" s="17">
        <v>-190814.67700000107</v>
      </c>
      <c r="T23" s="17">
        <v>0</v>
      </c>
      <c r="U23" s="17">
        <v>1945000</v>
      </c>
      <c r="V23" s="17">
        <v>-195839.99900000007</v>
      </c>
      <c r="X23" s="17">
        <f t="shared" si="0"/>
        <v>-190814.67700000107</v>
      </c>
      <c r="Z23" s="17">
        <f>'Appendix 1b'!N23</f>
        <v>1466982.0200000009</v>
      </c>
      <c r="AA23" s="17">
        <f>'Appendix 1b'!Q23</f>
        <v>-190814.67700000107</v>
      </c>
      <c r="AC23" s="17">
        <f>'Appendix 1c'!N23</f>
        <v>0</v>
      </c>
      <c r="AD23" s="17">
        <f>'Appendix 1c'!P23</f>
        <v>0</v>
      </c>
      <c r="AF23" s="17">
        <v>1276167.3429999999</v>
      </c>
      <c r="AG23" s="17">
        <v>0</v>
      </c>
      <c r="AH23" s="17">
        <v>0</v>
      </c>
      <c r="AI23" s="17">
        <v>1749160.0009999999</v>
      </c>
      <c r="AJ23" s="17">
        <v>0</v>
      </c>
      <c r="AK23" s="17">
        <v>0</v>
      </c>
      <c r="AL23" s="139">
        <f t="shared" si="1"/>
        <v>0.72958868386563336</v>
      </c>
      <c r="AN23" s="8"/>
      <c r="AO23" s="17">
        <f>'Appendix 1c'!N23</f>
        <v>0</v>
      </c>
      <c r="AP23" s="17">
        <f>'Appendix 1c'!P23</f>
        <v>0</v>
      </c>
      <c r="AR23" s="17">
        <f>'Appendix 1b'!N23</f>
        <v>1466982.0200000009</v>
      </c>
      <c r="AS23" s="17">
        <f>'Appendix 1b'!Q23</f>
        <v>-190814.67700000107</v>
      </c>
      <c r="AU23" s="17">
        <f t="shared" si="2"/>
        <v>0</v>
      </c>
      <c r="AV23" s="17">
        <f t="shared" si="3"/>
        <v>0</v>
      </c>
    </row>
    <row r="24" spans="1:51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v>4480456.9960000012</v>
      </c>
      <c r="M24" s="17">
        <v>2800716.4970000004</v>
      </c>
      <c r="N24" s="17">
        <v>2712488.3499999992</v>
      </c>
      <c r="O24" s="33"/>
      <c r="P24" s="17">
        <v>2712488.3499999992</v>
      </c>
      <c r="Q24" s="17">
        <v>0</v>
      </c>
      <c r="R24" s="17">
        <v>88228.147000001278</v>
      </c>
      <c r="T24" s="17">
        <v>560003.81000000029</v>
      </c>
      <c r="U24" s="17">
        <v>4590722</v>
      </c>
      <c r="V24" s="17">
        <v>-110265.00399999879</v>
      </c>
      <c r="X24" s="17">
        <f t="shared" si="0"/>
        <v>88228.147000001278</v>
      </c>
      <c r="Z24" s="17">
        <f>'Appendix 1b'!N24</f>
        <v>2705998.3899999992</v>
      </c>
      <c r="AA24" s="17">
        <f>'Appendix 1b'!Q24</f>
        <v>67961.107000001241</v>
      </c>
      <c r="AC24" s="17">
        <f>'Appendix 1c'!N24</f>
        <v>6489.9599999999991</v>
      </c>
      <c r="AD24" s="17">
        <f>'Appendix 1c'!P24</f>
        <v>20267.04</v>
      </c>
      <c r="AF24" s="17">
        <v>2800716.4970000004</v>
      </c>
      <c r="AG24" s="17">
        <v>0</v>
      </c>
      <c r="AH24" s="17">
        <v>0</v>
      </c>
      <c r="AI24" s="17">
        <v>4480456.9960000012</v>
      </c>
      <c r="AJ24" s="17">
        <v>0</v>
      </c>
      <c r="AK24" s="17">
        <v>0</v>
      </c>
      <c r="AL24" s="139">
        <f t="shared" si="1"/>
        <v>0.62509616753388875</v>
      </c>
      <c r="AN24" s="8"/>
      <c r="AO24" s="17">
        <f>'Appendix 1c'!N24</f>
        <v>6489.9599999999991</v>
      </c>
      <c r="AP24" s="17">
        <f>'Appendix 1c'!P24</f>
        <v>20267.04</v>
      </c>
      <c r="AR24" s="17">
        <f>'Appendix 1b'!N24</f>
        <v>2705998.3899999992</v>
      </c>
      <c r="AS24" s="17">
        <f>'Appendix 1b'!Q24</f>
        <v>67961.107000001241</v>
      </c>
      <c r="AU24" s="17">
        <f t="shared" si="2"/>
        <v>0</v>
      </c>
      <c r="AV24" s="17">
        <f t="shared" si="3"/>
        <v>0</v>
      </c>
    </row>
    <row r="25" spans="1:51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v>9823048.9969999995</v>
      </c>
      <c r="M25" s="17">
        <v>4424534.1640000008</v>
      </c>
      <c r="N25" s="17">
        <v>6310086.4200000064</v>
      </c>
      <c r="O25" s="33"/>
      <c r="P25" s="17">
        <v>6310086.4200000064</v>
      </c>
      <c r="Q25" s="17">
        <v>0</v>
      </c>
      <c r="R25" s="17">
        <v>-1885552.2560000056</v>
      </c>
      <c r="T25" s="17">
        <v>1403768.6500000001</v>
      </c>
      <c r="U25" s="17">
        <v>9822877.4199999999</v>
      </c>
      <c r="V25" s="17">
        <v>171.57699999958277</v>
      </c>
      <c r="X25" s="17">
        <f t="shared" si="0"/>
        <v>-1885552.2560000056</v>
      </c>
      <c r="Z25" s="17">
        <f>'Appendix 1b'!N25</f>
        <v>6309585.1600000067</v>
      </c>
      <c r="AA25" s="17">
        <f>'Appendix 1b'!Q25</f>
        <v>-1892984.9960000059</v>
      </c>
      <c r="AC25" s="17">
        <f>'Appendix 1c'!N25</f>
        <v>501.26000000000005</v>
      </c>
      <c r="AD25" s="17">
        <f>'Appendix 1c'!P25</f>
        <v>7432.74</v>
      </c>
      <c r="AF25" s="17">
        <v>4424534.1640000008</v>
      </c>
      <c r="AG25" s="17">
        <v>0</v>
      </c>
      <c r="AH25" s="17">
        <v>0</v>
      </c>
      <c r="AI25" s="17">
        <v>9823048.9969999995</v>
      </c>
      <c r="AJ25" s="17">
        <v>0</v>
      </c>
      <c r="AK25" s="17">
        <v>0</v>
      </c>
      <c r="AL25" s="139">
        <f t="shared" si="1"/>
        <v>0.45042370911020319</v>
      </c>
      <c r="AN25" s="8"/>
      <c r="AO25" s="17">
        <f>'Appendix 1c'!N25</f>
        <v>501.26000000000005</v>
      </c>
      <c r="AP25" s="17">
        <f>'Appendix 1c'!P25</f>
        <v>7432.74</v>
      </c>
      <c r="AR25" s="17">
        <f>'Appendix 1b'!N25</f>
        <v>6309585.1600000067</v>
      </c>
      <c r="AS25" s="17">
        <f>'Appendix 1b'!Q25</f>
        <v>-1892984.9960000059</v>
      </c>
      <c r="AU25" s="17">
        <f t="shared" si="2"/>
        <v>0</v>
      </c>
      <c r="AV25" s="17">
        <f t="shared" si="3"/>
        <v>0</v>
      </c>
    </row>
    <row r="26" spans="1:51" ht="14.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v>3447178</v>
      </c>
      <c r="M26" s="17">
        <v>2403917.5</v>
      </c>
      <c r="N26" s="17">
        <v>2575609.2100000004</v>
      </c>
      <c r="O26" s="33"/>
      <c r="P26" s="17">
        <v>2575609.2100000004</v>
      </c>
      <c r="Q26" s="17">
        <v>0</v>
      </c>
      <c r="R26" s="17">
        <v>-171691.71000000043</v>
      </c>
      <c r="T26" s="17">
        <v>391318.48</v>
      </c>
      <c r="U26" s="17">
        <v>3342668</v>
      </c>
      <c r="V26" s="17">
        <v>104510</v>
      </c>
      <c r="X26" s="17">
        <f t="shared" si="0"/>
        <v>-171691.71000000043</v>
      </c>
      <c r="Z26" s="17">
        <f>'Appendix 1b'!N26</f>
        <v>2570638.5300000003</v>
      </c>
      <c r="AA26" s="17">
        <f>'Appendix 1b'!Q26</f>
        <v>-186368.03000000026</v>
      </c>
      <c r="AC26" s="17">
        <f>'Appendix 1c'!N26</f>
        <v>4970.6799999999994</v>
      </c>
      <c r="AD26" s="17">
        <f>'Appendix 1c'!P26</f>
        <v>14676.32</v>
      </c>
      <c r="AF26" s="17">
        <v>2403917.5</v>
      </c>
      <c r="AG26" s="17">
        <v>0</v>
      </c>
      <c r="AH26" s="17">
        <v>0</v>
      </c>
      <c r="AI26" s="17">
        <v>3447178</v>
      </c>
      <c r="AJ26" s="17">
        <v>0</v>
      </c>
      <c r="AK26" s="17">
        <v>0</v>
      </c>
      <c r="AL26" s="139">
        <f t="shared" si="1"/>
        <v>0.69735809987183717</v>
      </c>
      <c r="AN26" s="8"/>
      <c r="AO26" s="17">
        <f>'Appendix 1c'!N26</f>
        <v>4970.6799999999994</v>
      </c>
      <c r="AP26" s="17">
        <f>'Appendix 1c'!P26</f>
        <v>14676.32</v>
      </c>
      <c r="AR26" s="17">
        <f>'Appendix 1b'!N26</f>
        <v>2570638.5300000003</v>
      </c>
      <c r="AS26" s="17">
        <f>'Appendix 1b'!Q26</f>
        <v>-186368.03000000026</v>
      </c>
      <c r="AU26" s="17">
        <f t="shared" si="2"/>
        <v>0</v>
      </c>
      <c r="AV26" s="17">
        <f t="shared" si="3"/>
        <v>0</v>
      </c>
      <c r="AW26" s="216"/>
      <c r="AX26" s="17"/>
    </row>
    <row r="27" spans="1:51">
      <c r="A27" s="7" t="s">
        <v>100</v>
      </c>
      <c r="D27" s="137" t="s">
        <v>118</v>
      </c>
      <c r="E27" s="7" t="s">
        <v>102</v>
      </c>
      <c r="I27" s="7">
        <v>8</v>
      </c>
      <c r="J27" s="8" t="s">
        <v>119</v>
      </c>
      <c r="K27" s="17"/>
      <c r="L27" s="17">
        <v>31187030</v>
      </c>
      <c r="M27" s="17">
        <v>18686582.5</v>
      </c>
      <c r="N27" s="17">
        <v>21684460.989999946</v>
      </c>
      <c r="O27" s="33"/>
      <c r="P27" s="17">
        <v>21684460.989999946</v>
      </c>
      <c r="Q27" s="17">
        <v>0</v>
      </c>
      <c r="R27" s="17">
        <v>-2997878.4899999462</v>
      </c>
      <c r="T27" s="17">
        <v>14592100.710000006</v>
      </c>
      <c r="U27" s="17">
        <v>30621287.859999999</v>
      </c>
      <c r="V27" s="17">
        <v>565742.1400000006</v>
      </c>
      <c r="X27" s="17">
        <f t="shared" si="0"/>
        <v>-2997878.4899999462</v>
      </c>
      <c r="Z27" s="17">
        <f>'Appendix 1b'!N27</f>
        <v>18064090.319999959</v>
      </c>
      <c r="AA27" s="17">
        <f>'Appendix 1b'!Q27</f>
        <v>-4398662.8199999481</v>
      </c>
      <c r="AC27" s="17">
        <f>'Appendix 1c'!N27</f>
        <v>3620370.67</v>
      </c>
      <c r="AD27" s="17">
        <f>'Appendix 1c'!P27</f>
        <v>1400784.33</v>
      </c>
      <c r="AF27" s="17">
        <v>18534417.5</v>
      </c>
      <c r="AG27" s="17">
        <v>152165</v>
      </c>
      <c r="AH27" s="17">
        <v>0</v>
      </c>
      <c r="AI27" s="17">
        <v>31187030</v>
      </c>
      <c r="AJ27" s="17">
        <v>0</v>
      </c>
      <c r="AK27" s="17">
        <v>0</v>
      </c>
      <c r="AL27" s="139">
        <f t="shared" si="1"/>
        <v>0.59917800765254015</v>
      </c>
      <c r="AN27" s="8"/>
      <c r="AO27" s="17">
        <f>'Appendix 1c'!N27</f>
        <v>3620370.67</v>
      </c>
      <c r="AP27" s="17">
        <f>'Appendix 1c'!P27</f>
        <v>1400784.33</v>
      </c>
      <c r="AR27" s="17">
        <f>'Appendix 1b'!N27</f>
        <v>18064090.319999959</v>
      </c>
      <c r="AS27" s="17">
        <f>'Appendix 1b'!Q27</f>
        <v>-4398662.8199999481</v>
      </c>
      <c r="AU27" s="17">
        <f t="shared" si="2"/>
        <v>0</v>
      </c>
      <c r="AV27" s="17">
        <f t="shared" si="3"/>
        <v>0</v>
      </c>
      <c r="AX27" s="17"/>
    </row>
    <row r="28" spans="1:51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275">
        <v>368765</v>
      </c>
      <c r="M28" s="275">
        <v>223604</v>
      </c>
      <c r="N28" s="17">
        <v>236922.69000000018</v>
      </c>
      <c r="O28" s="33"/>
      <c r="P28" s="17">
        <v>236922.69000000018</v>
      </c>
      <c r="Q28" s="17">
        <v>0</v>
      </c>
      <c r="R28" s="17">
        <v>-13318.690000000177</v>
      </c>
      <c r="T28" s="17">
        <v>8124.91</v>
      </c>
      <c r="U28" s="135">
        <v>368765</v>
      </c>
      <c r="V28" s="17">
        <v>0</v>
      </c>
      <c r="X28" s="17">
        <f t="shared" si="0"/>
        <v>-13318.690000000177</v>
      </c>
      <c r="Z28" s="17">
        <f>'Appendix 1b'!N28</f>
        <v>236922.69000000018</v>
      </c>
      <c r="AA28" s="17">
        <f>'Appendix 1b'!Q28</f>
        <v>-13318.690000000177</v>
      </c>
      <c r="AC28" s="17">
        <f>'Appendix 1c'!N28</f>
        <v>0</v>
      </c>
      <c r="AD28" s="17">
        <f>'Appendix 1c'!P28</f>
        <v>0</v>
      </c>
      <c r="AF28" s="17">
        <v>223604</v>
      </c>
      <c r="AG28" s="17">
        <v>0</v>
      </c>
      <c r="AH28" s="17">
        <v>0</v>
      </c>
      <c r="AI28" s="17">
        <v>368765</v>
      </c>
      <c r="AJ28" s="17">
        <v>0</v>
      </c>
      <c r="AK28" s="17">
        <v>0</v>
      </c>
      <c r="AL28" s="139">
        <f t="shared" si="1"/>
        <v>0.60635906336013445</v>
      </c>
      <c r="AN28" s="8"/>
      <c r="AO28" s="17">
        <f>'Appendix 1c'!N28</f>
        <v>0</v>
      </c>
      <c r="AP28" s="17">
        <f>'Appendix 1c'!P28</f>
        <v>0</v>
      </c>
      <c r="AR28" s="17">
        <f>'Appendix 1b'!N28</f>
        <v>236922.69000000018</v>
      </c>
      <c r="AS28" s="17">
        <f>'Appendix 1b'!Q28</f>
        <v>-13318.690000000177</v>
      </c>
      <c r="AU28" s="17">
        <f t="shared" si="2"/>
        <v>0</v>
      </c>
      <c r="AV28" s="17">
        <f t="shared" si="3"/>
        <v>0</v>
      </c>
    </row>
    <row r="29" spans="1:51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275">
        <v>209987</v>
      </c>
      <c r="M29" s="275">
        <v>141558</v>
      </c>
      <c r="N29" s="17">
        <v>175574.00999999998</v>
      </c>
      <c r="P29" s="17">
        <v>175574.00999999998</v>
      </c>
      <c r="Q29" s="17">
        <v>0</v>
      </c>
      <c r="R29" s="17">
        <v>-34016.00999999998</v>
      </c>
      <c r="T29" s="17">
        <v>416</v>
      </c>
      <c r="U29" s="135">
        <v>209987</v>
      </c>
      <c r="V29" s="17">
        <v>0</v>
      </c>
      <c r="X29" s="17">
        <f t="shared" si="0"/>
        <v>-34016.00999999998</v>
      </c>
      <c r="Z29" s="17">
        <f>'Appendix 1b'!N29</f>
        <v>175574.00999999998</v>
      </c>
      <c r="AA29" s="17">
        <f>'Appendix 1b'!Q29</f>
        <v>-34016.00999999998</v>
      </c>
      <c r="AC29" s="17">
        <f>'Appendix 1c'!N29</f>
        <v>0</v>
      </c>
      <c r="AD29" s="17">
        <f>'Appendix 1c'!P29</f>
        <v>0</v>
      </c>
      <c r="AF29" s="17">
        <v>141558</v>
      </c>
      <c r="AG29" s="17">
        <v>0</v>
      </c>
      <c r="AH29" s="17">
        <v>0</v>
      </c>
      <c r="AI29" s="17">
        <v>209987</v>
      </c>
      <c r="AJ29" s="17">
        <v>0</v>
      </c>
      <c r="AK29" s="17">
        <v>0</v>
      </c>
      <c r="AL29" s="139">
        <f t="shared" si="1"/>
        <v>0.67412744598475138</v>
      </c>
      <c r="AN29" s="8"/>
      <c r="AO29" s="17">
        <f>'Appendix 1c'!N29</f>
        <v>0</v>
      </c>
      <c r="AP29" s="17">
        <f>'Appendix 1c'!P29</f>
        <v>0</v>
      </c>
      <c r="AR29" s="17">
        <f>'Appendix 1b'!N29</f>
        <v>175574.00999999998</v>
      </c>
      <c r="AS29" s="17">
        <f>'Appendix 1b'!Q29</f>
        <v>-34016.00999999998</v>
      </c>
      <c r="AU29" s="17">
        <f t="shared" si="2"/>
        <v>0</v>
      </c>
      <c r="AV29" s="17">
        <f t="shared" si="3"/>
        <v>0</v>
      </c>
    </row>
    <row r="30" spans="1:51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v>1333989</v>
      </c>
      <c r="M30" s="17">
        <v>1333989</v>
      </c>
      <c r="N30" s="17">
        <v>1269477.54</v>
      </c>
      <c r="P30" s="17">
        <v>1269477.54</v>
      </c>
      <c r="Q30" s="17">
        <v>0</v>
      </c>
      <c r="R30" s="17">
        <v>64511.459999999963</v>
      </c>
      <c r="T30" s="17">
        <v>0</v>
      </c>
      <c r="U30" s="17">
        <v>1269478</v>
      </c>
      <c r="V30" s="17">
        <v>64511</v>
      </c>
      <c r="X30" s="17">
        <f t="shared" si="0"/>
        <v>64511.459999999963</v>
      </c>
      <c r="Z30" s="17">
        <f>'Appendix 1b'!N30</f>
        <v>1269477.54</v>
      </c>
      <c r="AA30" s="17">
        <f>'Appendix 1b'!Q30</f>
        <v>64511.459999999963</v>
      </c>
      <c r="AC30" s="17">
        <f>'Appendix 1c'!N30</f>
        <v>0</v>
      </c>
      <c r="AD30" s="17">
        <f>'Appendix 1c'!P30</f>
        <v>0</v>
      </c>
      <c r="AF30" s="17">
        <v>1333989</v>
      </c>
      <c r="AG30" s="17">
        <v>0</v>
      </c>
      <c r="AH30" s="17">
        <v>0</v>
      </c>
      <c r="AI30" s="17">
        <v>1333989</v>
      </c>
      <c r="AJ30" s="17">
        <v>0</v>
      </c>
      <c r="AK30" s="17">
        <v>0</v>
      </c>
      <c r="AL30" s="139">
        <f t="shared" si="1"/>
        <v>1</v>
      </c>
      <c r="AN30" s="8"/>
      <c r="AO30" s="17">
        <f>'Appendix 1c'!N30</f>
        <v>0</v>
      </c>
      <c r="AP30" s="17">
        <f>'Appendix 1c'!P30</f>
        <v>0</v>
      </c>
      <c r="AR30" s="17">
        <f>'Appendix 1b'!N30</f>
        <v>1269477.54</v>
      </c>
      <c r="AS30" s="17">
        <f>'Appendix 1b'!Q30</f>
        <v>64511.459999999963</v>
      </c>
      <c r="AU30" s="17">
        <f t="shared" si="2"/>
        <v>0</v>
      </c>
      <c r="AV30" s="17">
        <f t="shared" si="3"/>
        <v>0</v>
      </c>
    </row>
    <row r="31" spans="1:51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v>1321089</v>
      </c>
      <c r="M31" s="17">
        <v>0</v>
      </c>
      <c r="N31" s="17">
        <v>0</v>
      </c>
      <c r="P31" s="17">
        <v>0</v>
      </c>
      <c r="Q31" s="17">
        <v>0</v>
      </c>
      <c r="R31" s="17">
        <v>0</v>
      </c>
      <c r="T31" s="17">
        <v>0</v>
      </c>
      <c r="U31" s="17">
        <v>0</v>
      </c>
      <c r="V31" s="17">
        <v>1321089</v>
      </c>
      <c r="X31" s="17">
        <f t="shared" si="0"/>
        <v>0</v>
      </c>
      <c r="Z31" s="17">
        <f>'Appendix 1b'!N31</f>
        <v>0</v>
      </c>
      <c r="AA31" s="17">
        <f>'Appendix 1b'!Q31</f>
        <v>0</v>
      </c>
      <c r="AC31" s="17">
        <f>'Appendix 1c'!N31</f>
        <v>0</v>
      </c>
      <c r="AD31" s="17">
        <f>'Appendix 1c'!P31</f>
        <v>0</v>
      </c>
      <c r="AF31" s="17">
        <v>0</v>
      </c>
      <c r="AG31" s="17">
        <v>0</v>
      </c>
      <c r="AH31" s="17">
        <v>0</v>
      </c>
      <c r="AI31" s="17">
        <v>1321089</v>
      </c>
      <c r="AJ31" s="17">
        <v>0</v>
      </c>
      <c r="AK31" s="17">
        <v>0</v>
      </c>
      <c r="AL31" s="139">
        <f t="shared" si="1"/>
        <v>0</v>
      </c>
      <c r="AN31" s="8"/>
      <c r="AO31" s="17">
        <f>'Appendix 1c'!N31</f>
        <v>0</v>
      </c>
      <c r="AP31" s="17">
        <f>'Appendix 1c'!P31</f>
        <v>0</v>
      </c>
      <c r="AR31" s="17">
        <f>'Appendix 1b'!N31</f>
        <v>0</v>
      </c>
      <c r="AS31" s="17">
        <f>'Appendix 1b'!Q31</f>
        <v>0</v>
      </c>
      <c r="AU31" s="17">
        <f t="shared" si="2"/>
        <v>0</v>
      </c>
      <c r="AV31" s="17">
        <f t="shared" si="3"/>
        <v>0</v>
      </c>
    </row>
    <row r="33" spans="1:48">
      <c r="J33" s="13"/>
      <c r="K33" s="8"/>
      <c r="L33" s="20">
        <v>184279763.99000001</v>
      </c>
      <c r="M33" s="20">
        <v>128283169.669</v>
      </c>
      <c r="N33" s="20">
        <v>135190481.22999942</v>
      </c>
      <c r="O33" s="20"/>
      <c r="P33" s="20">
        <v>135190481.22999942</v>
      </c>
      <c r="Q33" s="20">
        <v>0</v>
      </c>
      <c r="R33" s="20">
        <v>-6907311.5609994344</v>
      </c>
      <c r="S33" s="18"/>
      <c r="T33" s="20">
        <v>17268186.500000007</v>
      </c>
      <c r="U33" s="20">
        <v>184457005.08658332</v>
      </c>
      <c r="V33" s="20">
        <v>-177241.09658335149</v>
      </c>
      <c r="W33" s="20">
        <f>SUM(W20:W32)</f>
        <v>0</v>
      </c>
      <c r="X33" s="20">
        <f>SUM(X20:X32)</f>
        <v>-6907311.5609994344</v>
      </c>
      <c r="Y33" s="30"/>
      <c r="Z33" s="20">
        <f t="shared" ref="Z33:AA33" si="4">SUM(Z20:Z32)</f>
        <v>130668251.9499995</v>
      </c>
      <c r="AA33" s="20">
        <f t="shared" si="4"/>
        <v>-8379898.2809994342</v>
      </c>
      <c r="AB33" s="30"/>
      <c r="AC33" s="20">
        <f t="shared" ref="AC33:AD33" si="5">SUM(AC20:AC32)</f>
        <v>4522229.2799999993</v>
      </c>
      <c r="AD33" s="20">
        <f t="shared" si="5"/>
        <v>1472586.7200000004</v>
      </c>
      <c r="AE33" s="18"/>
      <c r="AF33" s="20">
        <f t="shared" ref="AF33:AK33" si="6">SUM(AF20:AF32)</f>
        <v>128131004.669</v>
      </c>
      <c r="AG33" s="20">
        <f t="shared" si="6"/>
        <v>152165</v>
      </c>
      <c r="AH33" s="20">
        <f t="shared" si="6"/>
        <v>0</v>
      </c>
      <c r="AI33" s="20">
        <f t="shared" si="6"/>
        <v>184279763.99000001</v>
      </c>
      <c r="AJ33" s="20">
        <f t="shared" si="6"/>
        <v>0</v>
      </c>
      <c r="AK33" s="20">
        <f t="shared" si="6"/>
        <v>0</v>
      </c>
      <c r="AO33" s="20">
        <f>SUM(AO20:AO32)</f>
        <v>4522229.2799999993</v>
      </c>
      <c r="AP33" s="20">
        <f>SUM(AP20:AP32)</f>
        <v>1472586.7200000004</v>
      </c>
      <c r="AR33" s="20">
        <f>SUM(AR20:AR32)</f>
        <v>130668251.9499995</v>
      </c>
      <c r="AS33" s="20">
        <f>SUM(AS20:AS32)</f>
        <v>-8379898.2809994342</v>
      </c>
    </row>
    <row r="35" spans="1:48" ht="14">
      <c r="J35" s="12" t="s">
        <v>127</v>
      </c>
    </row>
    <row r="36" spans="1:48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>
        <v>0</v>
      </c>
      <c r="V36" s="17">
        <v>0</v>
      </c>
      <c r="X36" s="17">
        <f t="shared" ref="X36:X37" si="7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1c'!N36</f>
        <v>0</v>
      </c>
      <c r="AD36" s="17">
        <f>'Appendix 1c'!P36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39" t="e">
        <f t="shared" ref="AL36:AL37" si="8">SUM(AF36:AH36)/AI36</f>
        <v>#DIV/0!</v>
      </c>
      <c r="AO36" s="17">
        <f>'Appendix 1c'!N36</f>
        <v>0</v>
      </c>
      <c r="AP36" s="17">
        <f>'Appendix 1c'!P36</f>
        <v>0</v>
      </c>
      <c r="AR36" s="17">
        <f>'Appendix 1b'!N36</f>
        <v>0</v>
      </c>
      <c r="AS36" s="17">
        <f>'Appendix 1b'!Q36</f>
        <v>0</v>
      </c>
      <c r="AU36" s="17">
        <f t="shared" ref="AU36:AU37" si="9">P36-(AO36+AR36)</f>
        <v>0</v>
      </c>
      <c r="AV36" s="17">
        <f t="shared" ref="AV36:AV37" si="10">R36-(AP36+AS36)</f>
        <v>0</v>
      </c>
    </row>
    <row r="37" spans="1:48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P37" s="17">
        <v>0</v>
      </c>
      <c r="Q37" s="17">
        <v>0</v>
      </c>
      <c r="R37" s="17">
        <v>0</v>
      </c>
      <c r="T37" s="17">
        <v>0</v>
      </c>
      <c r="U37" s="17">
        <v>0</v>
      </c>
      <c r="V37" s="17">
        <v>0</v>
      </c>
      <c r="X37" s="17">
        <f t="shared" si="7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1c'!N37</f>
        <v>0</v>
      </c>
      <c r="AD37" s="17">
        <f>'Appendix 1c'!P37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39" t="e">
        <f t="shared" si="8"/>
        <v>#DIV/0!</v>
      </c>
      <c r="AO37" s="17">
        <f>'Appendix 1c'!N37</f>
        <v>0</v>
      </c>
      <c r="AP37" s="17">
        <f>'Appendix 1c'!P37</f>
        <v>0</v>
      </c>
      <c r="AR37" s="17">
        <f>'Appendix 1b'!N37</f>
        <v>0</v>
      </c>
      <c r="AS37" s="17">
        <f>'Appendix 1b'!Q37</f>
        <v>0</v>
      </c>
      <c r="AU37" s="17">
        <f t="shared" si="9"/>
        <v>0</v>
      </c>
      <c r="AV37" s="17">
        <f t="shared" si="10"/>
        <v>0</v>
      </c>
    </row>
    <row r="38" spans="1:48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>
      <c r="J39" s="13"/>
      <c r="K39" s="8"/>
      <c r="L39" s="20">
        <v>0</v>
      </c>
      <c r="M39" s="20">
        <v>0</v>
      </c>
      <c r="N39" s="20">
        <v>0</v>
      </c>
      <c r="O39" s="20"/>
      <c r="P39" s="20">
        <v>0</v>
      </c>
      <c r="Q39" s="20">
        <v>0</v>
      </c>
      <c r="R39" s="20">
        <v>0</v>
      </c>
      <c r="S39" s="18"/>
      <c r="T39" s="20">
        <v>0</v>
      </c>
      <c r="U39" s="20">
        <v>0</v>
      </c>
      <c r="V39" s="20">
        <v>0</v>
      </c>
      <c r="W39" s="20">
        <f t="shared" ref="W39" si="11">SUM(W36:W37)</f>
        <v>0</v>
      </c>
      <c r="X39" s="20">
        <f t="shared" ref="X39" si="12">SUM(X36:X37)</f>
        <v>0</v>
      </c>
      <c r="Y39" s="30"/>
      <c r="Z39" s="20">
        <f t="shared" ref="Z39:AA39" si="13">SUM(Z36:Z37)</f>
        <v>0</v>
      </c>
      <c r="AA39" s="20">
        <f t="shared" si="13"/>
        <v>0</v>
      </c>
      <c r="AB39" s="30"/>
      <c r="AC39" s="20">
        <f t="shared" ref="AC39:AD39" si="14">SUM(AC36:AC37)</f>
        <v>0</v>
      </c>
      <c r="AD39" s="20">
        <f t="shared" si="14"/>
        <v>0</v>
      </c>
      <c r="AE39" s="18"/>
      <c r="AF39" s="20">
        <f t="shared" ref="AF39:AK39" si="15">SUM(AF36:AF37)</f>
        <v>0</v>
      </c>
      <c r="AG39" s="20">
        <f t="shared" si="15"/>
        <v>0</v>
      </c>
      <c r="AH39" s="20">
        <f t="shared" si="15"/>
        <v>0</v>
      </c>
      <c r="AI39" s="20">
        <f t="shared" si="15"/>
        <v>0</v>
      </c>
      <c r="AJ39" s="20">
        <f t="shared" si="15"/>
        <v>0</v>
      </c>
      <c r="AK39" s="20">
        <f t="shared" si="15"/>
        <v>0</v>
      </c>
      <c r="AL39" s="8"/>
      <c r="AO39" s="20">
        <f t="shared" ref="AO39:AP39" si="16">SUM(AO36:AO37)</f>
        <v>0</v>
      </c>
      <c r="AP39" s="20">
        <f t="shared" si="16"/>
        <v>0</v>
      </c>
      <c r="AR39" s="20">
        <f t="shared" ref="AR39:AS39" si="17">SUM(AR36:AR37)</f>
        <v>0</v>
      </c>
      <c r="AS39" s="20">
        <f t="shared" si="17"/>
        <v>0</v>
      </c>
    </row>
    <row r="40" spans="1:48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v>-400000</v>
      </c>
      <c r="M42" s="17">
        <v>-37503</v>
      </c>
      <c r="N42" s="17">
        <v>-717225.36</v>
      </c>
      <c r="P42" s="17">
        <v>-717225.36</v>
      </c>
      <c r="Q42" s="17">
        <v>0</v>
      </c>
      <c r="R42" s="17">
        <v>679722.36</v>
      </c>
      <c r="T42" s="17">
        <v>0</v>
      </c>
      <c r="U42" s="17">
        <v>-1700000</v>
      </c>
      <c r="V42" s="17">
        <v>1300000</v>
      </c>
      <c r="X42" s="17">
        <f t="shared" ref="X42:X43" si="18">R42-W42</f>
        <v>679722.36</v>
      </c>
      <c r="Y42" s="18"/>
      <c r="Z42" s="17">
        <f>'Appendix 1b'!N42</f>
        <v>-717225.36</v>
      </c>
      <c r="AA42" s="17">
        <f>'Appendix 1b'!Q42</f>
        <v>679722.36</v>
      </c>
      <c r="AC42" s="17">
        <f>'Appendix 1c'!N42</f>
        <v>0</v>
      </c>
      <c r="AD42" s="17">
        <f>'Appendix 1c'!P42</f>
        <v>0</v>
      </c>
      <c r="AE42" s="18"/>
      <c r="AF42" s="18">
        <v>-37503</v>
      </c>
      <c r="AG42" s="18">
        <v>0</v>
      </c>
      <c r="AH42" s="18">
        <v>0</v>
      </c>
      <c r="AI42" s="18">
        <v>-400000</v>
      </c>
      <c r="AJ42" s="18">
        <v>0</v>
      </c>
      <c r="AK42" s="18">
        <v>0</v>
      </c>
      <c r="AL42" s="139">
        <f t="shared" ref="AL42:AL43" si="19">SUM(AF42:AH42)/AI42</f>
        <v>9.3757499999999994E-2</v>
      </c>
      <c r="AO42" s="17">
        <f>'Appendix 1c'!N42</f>
        <v>0</v>
      </c>
      <c r="AP42" s="17">
        <f>'Appendix 1c'!P42</f>
        <v>0</v>
      </c>
      <c r="AR42" s="17">
        <f>'Appendix 1b'!N42</f>
        <v>-717225.36</v>
      </c>
      <c r="AS42" s="17">
        <f>'Appendix 1b'!Q42</f>
        <v>679722.36</v>
      </c>
      <c r="AU42" s="17">
        <f t="shared" ref="AU42:AU43" si="20">P42-(AO42+AR42)</f>
        <v>0</v>
      </c>
      <c r="AV42" s="17">
        <f t="shared" ref="AV42:AV43" si="21">R42-(AP42+AS42)</f>
        <v>0</v>
      </c>
    </row>
    <row r="43" spans="1:48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v>-19045806</v>
      </c>
      <c r="M43" s="17">
        <v>-9830829.75</v>
      </c>
      <c r="N43" s="17">
        <v>-12050709.340000005</v>
      </c>
      <c r="P43" s="17">
        <v>-12050709.340000005</v>
      </c>
      <c r="Q43" s="17">
        <v>0</v>
      </c>
      <c r="R43" s="17">
        <v>2219879.5900000054</v>
      </c>
      <c r="T43" s="17">
        <v>0</v>
      </c>
      <c r="U43" s="17">
        <v>-21147110.739999998</v>
      </c>
      <c r="V43" s="17">
        <v>2101304.7399999984</v>
      </c>
      <c r="X43" s="17">
        <f t="shared" si="18"/>
        <v>2219879.5900000054</v>
      </c>
      <c r="Y43" s="18"/>
      <c r="Z43" s="17">
        <f>'Appendix 1b'!N43</f>
        <v>-9539121.4300000053</v>
      </c>
      <c r="AA43" s="17">
        <f>'Appendix 1b'!Q43</f>
        <v>1920818.6800000053</v>
      </c>
      <c r="AC43" s="17">
        <f>'Appendix 1c'!N43</f>
        <v>-2511587.91</v>
      </c>
      <c r="AD43" s="17">
        <f>'Appendix 1c'!P43</f>
        <v>299060.91000000015</v>
      </c>
      <c r="AE43" s="18"/>
      <c r="AF43" s="18">
        <v>-9830829.75</v>
      </c>
      <c r="AG43" s="18">
        <v>0</v>
      </c>
      <c r="AH43" s="18">
        <v>0</v>
      </c>
      <c r="AI43" s="18">
        <v>-19045806</v>
      </c>
      <c r="AJ43" s="18">
        <v>0</v>
      </c>
      <c r="AK43" s="18">
        <v>0</v>
      </c>
      <c r="AL43" s="139">
        <f t="shared" si="19"/>
        <v>0.5161676932968865</v>
      </c>
      <c r="AO43" s="17">
        <f>'Appendix 1c'!N43</f>
        <v>-2511587.91</v>
      </c>
      <c r="AP43" s="17">
        <f>'Appendix 1c'!P43</f>
        <v>299060.91000000015</v>
      </c>
      <c r="AR43" s="17">
        <f>'Appendix 1b'!N43</f>
        <v>-9539121.4300000053</v>
      </c>
      <c r="AS43" s="17">
        <f>'Appendix 1b'!Q43</f>
        <v>1920818.6800000053</v>
      </c>
      <c r="AU43" s="17">
        <f t="shared" si="20"/>
        <v>0</v>
      </c>
      <c r="AV43" s="17">
        <f t="shared" si="21"/>
        <v>0</v>
      </c>
    </row>
    <row r="44" spans="1:48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>
      <c r="J45" s="13"/>
      <c r="K45" s="8"/>
      <c r="L45" s="20">
        <v>-19445806</v>
      </c>
      <c r="M45" s="20">
        <v>-9868332.75</v>
      </c>
      <c r="N45" s="20">
        <v>-12767934.700000005</v>
      </c>
      <c r="O45" s="20"/>
      <c r="P45" s="20">
        <v>-12767934.700000005</v>
      </c>
      <c r="Q45" s="20">
        <v>0</v>
      </c>
      <c r="R45" s="20">
        <v>2899601.9500000053</v>
      </c>
      <c r="S45" s="18"/>
      <c r="T45" s="20">
        <v>0</v>
      </c>
      <c r="U45" s="20">
        <v>-22847110.739999998</v>
      </c>
      <c r="V45" s="20">
        <v>3401304.7399999984</v>
      </c>
      <c r="W45" s="20">
        <f t="shared" ref="W45" si="22">SUM(W42:W44)</f>
        <v>0</v>
      </c>
      <c r="X45" s="20">
        <f t="shared" ref="X45" si="23">SUM(X42:X44)</f>
        <v>2899601.9500000053</v>
      </c>
      <c r="Y45" s="30"/>
      <c r="Z45" s="20">
        <f t="shared" ref="Z45:AA45" si="24">SUM(Z42:Z44)</f>
        <v>-10256346.790000005</v>
      </c>
      <c r="AA45" s="20">
        <f t="shared" si="24"/>
        <v>2600541.0400000052</v>
      </c>
      <c r="AB45" s="30"/>
      <c r="AC45" s="20">
        <f t="shared" ref="AC45:AD45" si="25">SUM(AC42:AC44)</f>
        <v>-2511587.91</v>
      </c>
      <c r="AD45" s="20">
        <f t="shared" si="25"/>
        <v>299060.91000000015</v>
      </c>
      <c r="AE45" s="18"/>
      <c r="AF45" s="20">
        <f>SUM(AF42:AF44)</f>
        <v>-9868332.75</v>
      </c>
      <c r="AG45" s="20">
        <f t="shared" ref="AG45:AK45" si="26">SUM(AG42:AG44)</f>
        <v>0</v>
      </c>
      <c r="AH45" s="20">
        <f t="shared" si="26"/>
        <v>0</v>
      </c>
      <c r="AI45" s="20">
        <f t="shared" si="26"/>
        <v>-19445806</v>
      </c>
      <c r="AJ45" s="20">
        <f t="shared" si="26"/>
        <v>0</v>
      </c>
      <c r="AK45" s="20">
        <f t="shared" si="26"/>
        <v>0</v>
      </c>
      <c r="AL45" s="8"/>
      <c r="AO45" s="20">
        <f t="shared" ref="AO45:AP45" si="27">SUM(AO42:AO44)</f>
        <v>-2511587.91</v>
      </c>
      <c r="AP45" s="20">
        <f t="shared" si="27"/>
        <v>299060.91000000015</v>
      </c>
      <c r="AR45" s="20">
        <f t="shared" ref="AR45:AS45" si="28">SUM(AR42:AR44)</f>
        <v>-10256346.790000005</v>
      </c>
      <c r="AS45" s="20">
        <f t="shared" si="28"/>
        <v>2600541.0400000052</v>
      </c>
    </row>
    <row r="46" spans="1:48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>
      <c r="I47" s="7">
        <v>17</v>
      </c>
      <c r="J47" s="27" t="s">
        <v>136</v>
      </c>
      <c r="L47" s="26">
        <v>164833957.99000001</v>
      </c>
      <c r="M47" s="26">
        <v>118414836.919</v>
      </c>
      <c r="N47" s="26">
        <v>122422546.52999942</v>
      </c>
      <c r="O47" s="26"/>
      <c r="P47" s="26">
        <v>122422546.52999942</v>
      </c>
      <c r="Q47" s="26">
        <v>0</v>
      </c>
      <c r="R47" s="26">
        <v>-4007709.6109994291</v>
      </c>
      <c r="S47" s="18"/>
      <c r="T47" s="26">
        <v>17268186.500000007</v>
      </c>
      <c r="U47" s="26">
        <v>161609894.34658331</v>
      </c>
      <c r="V47" s="26">
        <v>3224063.6434166469</v>
      </c>
      <c r="W47" s="26">
        <f t="shared" ref="W47" si="29">W45+W39+W33</f>
        <v>0</v>
      </c>
      <c r="X47" s="26">
        <f t="shared" ref="X47" si="30">X45+X39+X33</f>
        <v>-4007709.6109994291</v>
      </c>
      <c r="Y47" s="18"/>
      <c r="Z47" s="26">
        <f t="shared" ref="Z47:AA47" si="31">Z45+Z39+Z33</f>
        <v>120411905.15999949</v>
      </c>
      <c r="AA47" s="26">
        <f t="shared" si="31"/>
        <v>-5779357.2409994286</v>
      </c>
      <c r="AB47" s="18"/>
      <c r="AC47" s="26">
        <f t="shared" ref="AC47:AD47" si="32">AC45+AC39+AC33</f>
        <v>2010641.3699999992</v>
      </c>
      <c r="AD47" s="26">
        <f t="shared" si="32"/>
        <v>1771647.6300000006</v>
      </c>
      <c r="AE47" s="18"/>
      <c r="AF47" s="26">
        <f t="shared" ref="AF47:AK47" si="33">AF45+AF39+AF33</f>
        <v>118262671.919</v>
      </c>
      <c r="AG47" s="26">
        <f t="shared" si="33"/>
        <v>152165</v>
      </c>
      <c r="AH47" s="26">
        <f t="shared" si="33"/>
        <v>0</v>
      </c>
      <c r="AI47" s="26">
        <f t="shared" si="33"/>
        <v>164833957.99000001</v>
      </c>
      <c r="AJ47" s="26">
        <f t="shared" si="33"/>
        <v>0</v>
      </c>
      <c r="AK47" s="26">
        <f t="shared" si="33"/>
        <v>0</v>
      </c>
      <c r="AL47" s="8"/>
      <c r="AO47" s="26">
        <f t="shared" ref="AO47:AP47" si="34">AO45+AO39+AO33</f>
        <v>2010641.3699999992</v>
      </c>
      <c r="AP47" s="26">
        <f t="shared" si="34"/>
        <v>1771647.6300000006</v>
      </c>
      <c r="AR47" s="26">
        <f t="shared" ref="AR47:AS47" si="35">AR45+AR39+AR33</f>
        <v>120411905.15999949</v>
      </c>
      <c r="AS47" s="26">
        <f t="shared" si="35"/>
        <v>-5779357.2409994286</v>
      </c>
    </row>
    <row r="48" spans="1:48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4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v>210332</v>
      </c>
      <c r="M50" s="17">
        <v>0</v>
      </c>
      <c r="N50" s="17">
        <v>0</v>
      </c>
      <c r="P50" s="17">
        <v>0</v>
      </c>
      <c r="Q50" s="17">
        <v>0</v>
      </c>
      <c r="R50" s="17">
        <v>0</v>
      </c>
      <c r="T50" s="17">
        <v>0</v>
      </c>
      <c r="U50" s="17">
        <v>210332</v>
      </c>
      <c r="V50" s="17">
        <v>0</v>
      </c>
      <c r="X50" s="17">
        <f t="shared" ref="X50:X51" si="36">R50-W50</f>
        <v>0</v>
      </c>
      <c r="Z50" s="17">
        <f>'Appendix 1b'!N50</f>
        <v>0</v>
      </c>
      <c r="AA50" s="17">
        <f>'Appendix 1b'!Q50</f>
        <v>0</v>
      </c>
      <c r="AC50" s="17">
        <f>'Appendix 1c'!N50</f>
        <v>0</v>
      </c>
      <c r="AD50" s="17">
        <f>'Appendix 1c'!P50</f>
        <v>0</v>
      </c>
      <c r="AF50" s="17">
        <v>0</v>
      </c>
      <c r="AG50" s="17">
        <v>0</v>
      </c>
      <c r="AH50" s="17">
        <v>0</v>
      </c>
      <c r="AI50" s="17">
        <v>210332</v>
      </c>
      <c r="AJ50" s="17">
        <v>0</v>
      </c>
      <c r="AK50" s="17">
        <v>0</v>
      </c>
      <c r="AL50" s="139">
        <f t="shared" ref="AL50:AL51" si="37">SUM(AF50:AH50)/AI50</f>
        <v>0</v>
      </c>
      <c r="AO50" s="17">
        <f>'Appendix 1c'!N50</f>
        <v>0</v>
      </c>
      <c r="AP50" s="17">
        <f>'Appendix 1c'!P50</f>
        <v>0</v>
      </c>
      <c r="AR50" s="17">
        <f>'Appendix 1b'!N50</f>
        <v>0</v>
      </c>
      <c r="AS50" s="17">
        <f>'Appendix 1b'!Q50</f>
        <v>0</v>
      </c>
      <c r="AU50" s="17">
        <f t="shared" ref="AU50:AU51" si="38">P50-(AO50+AR50)</f>
        <v>0</v>
      </c>
      <c r="AV50" s="17">
        <f t="shared" ref="AV50:AV51" si="39">R50-(AP50+AS50)</f>
        <v>0</v>
      </c>
    </row>
    <row r="51" spans="1:48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v>6150500</v>
      </c>
      <c r="M51" s="17">
        <v>0</v>
      </c>
      <c r="N51" s="17">
        <v>0</v>
      </c>
      <c r="P51" s="17">
        <v>0</v>
      </c>
      <c r="Q51" s="17">
        <v>0</v>
      </c>
      <c r="R51" s="17">
        <v>0</v>
      </c>
      <c r="T51" s="17">
        <v>0</v>
      </c>
      <c r="U51" s="17">
        <v>6150500</v>
      </c>
      <c r="V51" s="17">
        <v>0</v>
      </c>
      <c r="X51" s="17">
        <f t="shared" si="36"/>
        <v>0</v>
      </c>
      <c r="Z51" s="17">
        <f>'Appendix 1b'!N51</f>
        <v>0</v>
      </c>
      <c r="AA51" s="17">
        <f>'Appendix 1b'!Q51</f>
        <v>0</v>
      </c>
      <c r="AC51" s="17">
        <f>'Appendix 1c'!N51</f>
        <v>0</v>
      </c>
      <c r="AD51" s="17">
        <f>'Appendix 1c'!P51</f>
        <v>0</v>
      </c>
      <c r="AF51" s="17">
        <v>0</v>
      </c>
      <c r="AG51" s="17">
        <v>0</v>
      </c>
      <c r="AH51" s="17">
        <v>0</v>
      </c>
      <c r="AI51" s="17">
        <v>6150500</v>
      </c>
      <c r="AJ51" s="17">
        <v>0</v>
      </c>
      <c r="AK51" s="17">
        <v>0</v>
      </c>
      <c r="AL51" s="139">
        <f t="shared" si="37"/>
        <v>0</v>
      </c>
      <c r="AO51" s="17">
        <f>'Appendix 1c'!N51</f>
        <v>0</v>
      </c>
      <c r="AP51" s="17">
        <f>'Appendix 1c'!P51</f>
        <v>0</v>
      </c>
      <c r="AR51" s="17">
        <f>'Appendix 1b'!N51</f>
        <v>0</v>
      </c>
      <c r="AS51" s="17">
        <f>'Appendix 1b'!Q51</f>
        <v>0</v>
      </c>
      <c r="AU51" s="17">
        <f t="shared" si="38"/>
        <v>0</v>
      </c>
      <c r="AV51" s="17">
        <f t="shared" si="39"/>
        <v>0</v>
      </c>
    </row>
    <row r="52" spans="1:48">
      <c r="AL52" s="139"/>
      <c r="AU52" s="17"/>
      <c r="AV52" s="17"/>
    </row>
    <row r="53" spans="1:48" s="8" customFormat="1">
      <c r="J53" s="13" t="s">
        <v>142</v>
      </c>
      <c r="L53" s="20">
        <v>6360832</v>
      </c>
      <c r="M53" s="20">
        <v>0</v>
      </c>
      <c r="N53" s="20">
        <v>0</v>
      </c>
      <c r="O53" s="20"/>
      <c r="P53" s="20">
        <v>0</v>
      </c>
      <c r="Q53" s="20">
        <v>0</v>
      </c>
      <c r="R53" s="20">
        <v>0</v>
      </c>
      <c r="S53" s="18"/>
      <c r="T53" s="20">
        <v>0</v>
      </c>
      <c r="U53" s="20">
        <v>6360832</v>
      </c>
      <c r="V53" s="20">
        <v>0</v>
      </c>
      <c r="W53" s="20">
        <f>SUM(W50:W52)</f>
        <v>0</v>
      </c>
      <c r="X53" s="20">
        <f>SUM(X50:X52)</f>
        <v>0</v>
      </c>
      <c r="Y53" s="30"/>
      <c r="Z53" s="20">
        <f t="shared" ref="Z53:AA53" si="40">SUM(Z50:Z52)</f>
        <v>0</v>
      </c>
      <c r="AA53" s="20">
        <f t="shared" si="40"/>
        <v>0</v>
      </c>
      <c r="AB53" s="30"/>
      <c r="AC53" s="20">
        <f t="shared" ref="AC53:AD53" si="41">SUM(AC50:AC52)</f>
        <v>0</v>
      </c>
      <c r="AD53" s="20">
        <f t="shared" si="41"/>
        <v>0</v>
      </c>
      <c r="AE53" s="18"/>
      <c r="AF53" s="20">
        <f t="shared" ref="AF53:AK53" si="42">SUM(AF50:AF52)</f>
        <v>0</v>
      </c>
      <c r="AG53" s="20">
        <f t="shared" si="42"/>
        <v>0</v>
      </c>
      <c r="AH53" s="20">
        <f t="shared" si="42"/>
        <v>0</v>
      </c>
      <c r="AI53" s="20">
        <f t="shared" si="42"/>
        <v>6360832</v>
      </c>
      <c r="AJ53" s="20">
        <f t="shared" si="42"/>
        <v>0</v>
      </c>
      <c r="AK53" s="20">
        <f t="shared" si="42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0</v>
      </c>
      <c r="AS53" s="20">
        <f>SUM(AS50:AS52)</f>
        <v>0</v>
      </c>
    </row>
    <row r="54" spans="1:48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>
      <c r="I55" s="7">
        <v>20</v>
      </c>
      <c r="J55" s="27" t="s">
        <v>143</v>
      </c>
      <c r="K55" s="7"/>
      <c r="L55" s="26">
        <v>171194789.99000001</v>
      </c>
      <c r="M55" s="26">
        <v>118414836.919</v>
      </c>
      <c r="N55" s="26">
        <v>122422546.52999942</v>
      </c>
      <c r="O55" s="26"/>
      <c r="P55" s="26">
        <v>122422546.52999942</v>
      </c>
      <c r="Q55" s="26">
        <v>0</v>
      </c>
      <c r="R55" s="26">
        <v>-4007709.6109994291</v>
      </c>
      <c r="S55" s="18"/>
      <c r="T55" s="26">
        <v>17268186.500000007</v>
      </c>
      <c r="U55" s="26">
        <v>167970726.34658331</v>
      </c>
      <c r="V55" s="26">
        <v>3224063.6434166469</v>
      </c>
      <c r="W55" s="26">
        <f>W47+W53</f>
        <v>0</v>
      </c>
      <c r="X55" s="26">
        <f>X47+X53</f>
        <v>-4007709.6109994291</v>
      </c>
      <c r="Y55" s="18"/>
      <c r="Z55" s="26">
        <f t="shared" ref="Z55:AA55" si="43">Z47+Z53</f>
        <v>120411905.15999949</v>
      </c>
      <c r="AA55" s="26">
        <f t="shared" si="43"/>
        <v>-5779357.2409994286</v>
      </c>
      <c r="AB55" s="18"/>
      <c r="AC55" s="26">
        <f t="shared" ref="AC55:AD55" si="44">AC47+AC53</f>
        <v>2010641.3699999992</v>
      </c>
      <c r="AD55" s="26">
        <f t="shared" si="44"/>
        <v>1771647.6300000006</v>
      </c>
      <c r="AE55" s="18"/>
      <c r="AF55" s="26">
        <f t="shared" ref="AF55:AK55" si="45">AF47+AF53</f>
        <v>118262671.919</v>
      </c>
      <c r="AG55" s="26">
        <f t="shared" si="45"/>
        <v>152165</v>
      </c>
      <c r="AH55" s="26">
        <f t="shared" si="45"/>
        <v>0</v>
      </c>
      <c r="AI55" s="26">
        <f t="shared" si="45"/>
        <v>171194789.99000001</v>
      </c>
      <c r="AJ55" s="26">
        <f t="shared" si="45"/>
        <v>0</v>
      </c>
      <c r="AK55" s="26">
        <f t="shared" si="45"/>
        <v>0</v>
      </c>
      <c r="AL55" s="7"/>
      <c r="AO55" s="26">
        <f>AO47+AO53</f>
        <v>2010641.3699999992</v>
      </c>
      <c r="AP55" s="26">
        <f>AP47+AP53</f>
        <v>1771647.6300000006</v>
      </c>
      <c r="AR55" s="26">
        <f>AR47+AR53</f>
        <v>120411905.15999949</v>
      </c>
      <c r="AS55" s="26">
        <f>AS47+AS53</f>
        <v>-5779357.2409994286</v>
      </c>
    </row>
    <row r="57" spans="1:48">
      <c r="I57" s="7">
        <v>21</v>
      </c>
      <c r="J57" s="8" t="s">
        <v>144</v>
      </c>
    </row>
    <row r="59" spans="1:48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-19910496</v>
      </c>
      <c r="N59" s="17">
        <v>-19905740</v>
      </c>
      <c r="P59" s="17">
        <v>-19905740</v>
      </c>
      <c r="Q59" s="17">
        <v>0</v>
      </c>
      <c r="R59" s="17">
        <v>-4756</v>
      </c>
      <c r="T59" s="17">
        <v>0</v>
      </c>
      <c r="U59" s="17">
        <v>-25877481</v>
      </c>
      <c r="V59" s="17">
        <v>0</v>
      </c>
      <c r="X59" s="17">
        <f t="shared" ref="X59" si="46">R59-W59</f>
        <v>-4756</v>
      </c>
      <c r="Z59" s="17">
        <f>'Appendix 1b'!N60</f>
        <v>-147120</v>
      </c>
      <c r="AA59" s="17">
        <f>'Appendix 1b'!Q60</f>
        <v>4814.6149999999907</v>
      </c>
      <c r="AC59" s="17">
        <f>'Appendix 1c'!N60</f>
        <v>0</v>
      </c>
      <c r="AD59" s="17">
        <f>'Appendix 1c'!P60</f>
        <v>0</v>
      </c>
      <c r="AF59" s="17">
        <v>-19910496</v>
      </c>
      <c r="AG59" s="17">
        <v>0</v>
      </c>
      <c r="AH59" s="17">
        <v>0</v>
      </c>
      <c r="AI59" s="17">
        <v>-25877481</v>
      </c>
      <c r="AJ59" s="17">
        <v>0</v>
      </c>
      <c r="AK59" s="17">
        <v>0</v>
      </c>
      <c r="AL59" s="139">
        <f t="shared" ref="AL59" si="47">SUM(AF59:AH59)/AI59</f>
        <v>0.76941399357997786</v>
      </c>
      <c r="AO59" s="17">
        <f>'Appendix 1c'!N60</f>
        <v>0</v>
      </c>
      <c r="AP59" s="17">
        <f>'Appendix 1c'!P60</f>
        <v>0</v>
      </c>
      <c r="AR59" s="17">
        <f>'Appendix 1b'!N60</f>
        <v>-147120</v>
      </c>
      <c r="AS59" s="17">
        <f>'Appendix 1b'!Q60</f>
        <v>4814.6149999999907</v>
      </c>
      <c r="AU59" s="17">
        <f t="shared" ref="AU59" si="48">P59-(AO59+AR59)</f>
        <v>-19758620</v>
      </c>
      <c r="AV59" s="17">
        <f t="shared" ref="AV59" si="49">R59-(AP59+AS59)</f>
        <v>-9570.6149999999907</v>
      </c>
    </row>
    <row r="60" spans="1:48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v>-191241</v>
      </c>
      <c r="M60" s="17">
        <v>-142305.38500000001</v>
      </c>
      <c r="N60" s="17">
        <v>-147120</v>
      </c>
      <c r="P60" s="17">
        <v>-147120</v>
      </c>
      <c r="Q60" s="17">
        <v>0</v>
      </c>
      <c r="R60" s="17">
        <v>4814.6149999999907</v>
      </c>
      <c r="T60" s="17">
        <v>0</v>
      </c>
      <c r="U60" s="17">
        <v>-191241</v>
      </c>
      <c r="V60" s="17">
        <v>0</v>
      </c>
      <c r="X60" s="17">
        <f t="shared" ref="X60:X65" si="50">R60-W60</f>
        <v>4814.6149999999907</v>
      </c>
      <c r="Z60" s="17">
        <f>'Appendix 1b'!N60</f>
        <v>-147120</v>
      </c>
      <c r="AA60" s="17">
        <f>'Appendix 1b'!Q60</f>
        <v>4814.6149999999907</v>
      </c>
      <c r="AC60" s="17">
        <f>'Appendix 1c'!N60</f>
        <v>0</v>
      </c>
      <c r="AD60" s="17">
        <f>'Appendix 1c'!P60</f>
        <v>0</v>
      </c>
      <c r="AF60" s="17">
        <v>-142305.38500000001</v>
      </c>
      <c r="AG60" s="17">
        <v>0</v>
      </c>
      <c r="AH60" s="17">
        <v>0</v>
      </c>
      <c r="AI60" s="17">
        <v>-191241</v>
      </c>
      <c r="AJ60" s="17">
        <v>0</v>
      </c>
      <c r="AK60" s="17">
        <v>0</v>
      </c>
      <c r="AL60" s="139">
        <f t="shared" ref="AL60:AL65" si="51">SUM(AF60:AH60)/AI60</f>
        <v>0.74411546164263942</v>
      </c>
      <c r="AO60" s="17">
        <f>'Appendix 1c'!N60</f>
        <v>0</v>
      </c>
      <c r="AP60" s="17">
        <f>'Appendix 1c'!P60</f>
        <v>0</v>
      </c>
      <c r="AR60" s="17">
        <f>'Appendix 1b'!N60</f>
        <v>-147120</v>
      </c>
      <c r="AS60" s="17">
        <f>'Appendix 1b'!Q60</f>
        <v>4814.6149999999907</v>
      </c>
      <c r="AU60" s="17">
        <f t="shared" ref="AU60:AU65" si="52">P60-(AO60+AR60)</f>
        <v>0</v>
      </c>
      <c r="AV60" s="17">
        <f t="shared" ref="AV60:AV65" si="53">R60-(AP60+AS60)</f>
        <v>0</v>
      </c>
    </row>
    <row r="61" spans="1:48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v>-62519988</v>
      </c>
      <c r="M61" s="17">
        <v>-46889991</v>
      </c>
      <c r="N61" s="17">
        <v>-50845027.849999994</v>
      </c>
      <c r="P61" s="17">
        <v>-50845027.849999994</v>
      </c>
      <c r="Q61" s="17">
        <v>0</v>
      </c>
      <c r="R61" s="17">
        <v>3955036.849999994</v>
      </c>
      <c r="T61" s="17">
        <v>0</v>
      </c>
      <c r="U61" s="17">
        <v>-62519988</v>
      </c>
      <c r="V61" s="17">
        <v>0</v>
      </c>
      <c r="X61" s="17">
        <f t="shared" si="50"/>
        <v>3955036.849999994</v>
      </c>
      <c r="Z61" s="17">
        <f>'Appendix 1b'!N61</f>
        <v>-50845027.849999994</v>
      </c>
      <c r="AA61" s="17">
        <f>'Appendix 1b'!Q61</f>
        <v>35215030.849999994</v>
      </c>
      <c r="AC61" s="17">
        <f>'Appendix 1c'!N61</f>
        <v>0</v>
      </c>
      <c r="AD61" s="17">
        <f>'Appendix 1c'!P61</f>
        <v>0</v>
      </c>
      <c r="AF61" s="17">
        <v>-49605886</v>
      </c>
      <c r="AG61" s="17">
        <v>0</v>
      </c>
      <c r="AH61" s="17">
        <v>0</v>
      </c>
      <c r="AI61" s="17">
        <v>-62519988</v>
      </c>
      <c r="AJ61" s="17">
        <v>0</v>
      </c>
      <c r="AK61" s="17">
        <v>0</v>
      </c>
      <c r="AL61" s="139">
        <f t="shared" si="51"/>
        <v>0.79344042740379284</v>
      </c>
      <c r="AO61" s="17">
        <f>'Appendix 1c'!N61</f>
        <v>0</v>
      </c>
      <c r="AP61" s="17">
        <f>'Appendix 1c'!P61</f>
        <v>0</v>
      </c>
      <c r="AR61" s="17">
        <f>'Appendix 1b'!N61</f>
        <v>-50845027.849999994</v>
      </c>
      <c r="AS61" s="17">
        <f>'Appendix 1b'!Q61</f>
        <v>35215030.849999994</v>
      </c>
      <c r="AU61" s="17">
        <f t="shared" si="52"/>
        <v>0</v>
      </c>
      <c r="AV61" s="17">
        <f t="shared" si="53"/>
        <v>-31259994</v>
      </c>
    </row>
    <row r="62" spans="1:48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v>-72998181</v>
      </c>
      <c r="M62" s="17">
        <v>-54748635.75</v>
      </c>
      <c r="N62" s="17">
        <v>-54748624.5</v>
      </c>
      <c r="P62" s="17">
        <v>-54748624.5</v>
      </c>
      <c r="Q62" s="17">
        <v>0</v>
      </c>
      <c r="R62" s="17">
        <v>-11.25</v>
      </c>
      <c r="T62" s="17">
        <v>0</v>
      </c>
      <c r="U62" s="17">
        <v>-72998181</v>
      </c>
      <c r="V62" s="17">
        <v>0</v>
      </c>
      <c r="X62" s="17">
        <f t="shared" si="50"/>
        <v>-11.25</v>
      </c>
      <c r="Z62" s="17">
        <f>'Appendix 1b'!N62</f>
        <v>-54748624.5</v>
      </c>
      <c r="AA62" s="17">
        <f>'Appendix 1b'!Q62</f>
        <v>37710846.5</v>
      </c>
      <c r="AC62" s="17">
        <f>'Appendix 1c'!N62</f>
        <v>0</v>
      </c>
      <c r="AD62" s="17">
        <f>'Appendix 1c'!P62</f>
        <v>-1211767.25</v>
      </c>
      <c r="AF62" s="17">
        <v>-54748638</v>
      </c>
      <c r="AG62" s="17">
        <v>0</v>
      </c>
      <c r="AH62" s="17">
        <v>0</v>
      </c>
      <c r="AI62" s="17">
        <v>-72998181</v>
      </c>
      <c r="AJ62" s="17">
        <v>0</v>
      </c>
      <c r="AK62" s="17">
        <v>0</v>
      </c>
      <c r="AL62" s="139">
        <f t="shared" si="51"/>
        <v>0.75000003082268585</v>
      </c>
      <c r="AO62" s="17">
        <f>'Appendix 1c'!N62</f>
        <v>0</v>
      </c>
      <c r="AP62" s="17">
        <f>'Appendix 1c'!P62</f>
        <v>-1211767.25</v>
      </c>
      <c r="AR62" s="17">
        <f>'Appendix 1b'!N62</f>
        <v>-54748624.5</v>
      </c>
      <c r="AS62" s="17">
        <f>'Appendix 1b'!Q62</f>
        <v>37710846.5</v>
      </c>
      <c r="AU62" s="17">
        <f t="shared" si="52"/>
        <v>0</v>
      </c>
      <c r="AV62" s="17">
        <f t="shared" si="53"/>
        <v>-36499090.5</v>
      </c>
    </row>
    <row r="63" spans="1:48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>
        <v>0</v>
      </c>
      <c r="V63" s="17">
        <v>0</v>
      </c>
      <c r="X63" s="17">
        <f t="shared" si="50"/>
        <v>0</v>
      </c>
      <c r="Z63" s="17">
        <f>'Appendix 1b'!N63</f>
        <v>0</v>
      </c>
      <c r="AA63" s="17">
        <f>'Appendix 1b'!Q63</f>
        <v>0</v>
      </c>
      <c r="AC63" s="17">
        <f>'Appendix 1c'!N63</f>
        <v>0</v>
      </c>
      <c r="AD63" s="17">
        <f>'Appendix 1c'!P63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39" t="e">
        <f t="shared" si="51"/>
        <v>#DIV/0!</v>
      </c>
      <c r="AO63" s="17">
        <f>'Appendix 1c'!N63</f>
        <v>0</v>
      </c>
      <c r="AP63" s="17">
        <f>'Appendix 1c'!P63</f>
        <v>0</v>
      </c>
      <c r="AR63" s="17">
        <f>'Appendix 1b'!N63</f>
        <v>0</v>
      </c>
      <c r="AS63" s="17">
        <f>'Appendix 1b'!Q63</f>
        <v>0</v>
      </c>
      <c r="AU63" s="17">
        <f t="shared" si="52"/>
        <v>0</v>
      </c>
      <c r="AV63" s="17">
        <f t="shared" si="53"/>
        <v>0</v>
      </c>
    </row>
    <row r="64" spans="1:48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v>0</v>
      </c>
      <c r="M64" s="17">
        <v>0</v>
      </c>
      <c r="N64" s="17">
        <v>0</v>
      </c>
      <c r="P64" s="17">
        <v>0</v>
      </c>
      <c r="Q64" s="17">
        <v>0</v>
      </c>
      <c r="R64" s="17">
        <v>0</v>
      </c>
      <c r="T64" s="17">
        <v>0</v>
      </c>
      <c r="U64" s="17">
        <v>0</v>
      </c>
      <c r="V64" s="17">
        <v>0</v>
      </c>
      <c r="X64" s="17">
        <f t="shared" si="50"/>
        <v>0</v>
      </c>
      <c r="Z64" s="17">
        <f>'Appendix 1b'!N64</f>
        <v>0</v>
      </c>
      <c r="AA64" s="17">
        <f>'Appendix 1b'!Q64</f>
        <v>0</v>
      </c>
      <c r="AC64" s="17">
        <f>'Appendix 1c'!N64</f>
        <v>0</v>
      </c>
      <c r="AD64" s="17">
        <f>'Appendix 1c'!P64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39" t="e">
        <f t="shared" si="51"/>
        <v>#DIV/0!</v>
      </c>
      <c r="AO64" s="17">
        <f>'Appendix 1c'!N64</f>
        <v>0</v>
      </c>
      <c r="AP64" s="17">
        <f>'Appendix 1c'!P64</f>
        <v>0</v>
      </c>
      <c r="AR64" s="17">
        <f>'Appendix 1b'!N64</f>
        <v>0</v>
      </c>
      <c r="AS64" s="17">
        <f>'Appendix 1b'!Q64</f>
        <v>0</v>
      </c>
      <c r="AU64" s="17">
        <f t="shared" si="52"/>
        <v>0</v>
      </c>
      <c r="AV64" s="17">
        <f t="shared" si="53"/>
        <v>0</v>
      </c>
    </row>
    <row r="65" spans="1:5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v>-9607899</v>
      </c>
      <c r="M65" s="17">
        <v>0</v>
      </c>
      <c r="N65" s="17">
        <v>0</v>
      </c>
      <c r="P65" s="17">
        <v>0</v>
      </c>
      <c r="Q65" s="17">
        <v>0</v>
      </c>
      <c r="R65" s="17">
        <v>0</v>
      </c>
      <c r="T65" s="17">
        <v>0</v>
      </c>
      <c r="U65" s="17">
        <v>-9607899</v>
      </c>
      <c r="V65" s="17">
        <v>0</v>
      </c>
      <c r="X65" s="17">
        <f t="shared" si="50"/>
        <v>0</v>
      </c>
      <c r="Z65" s="17">
        <f>'Appendix 1b'!N65</f>
        <v>0</v>
      </c>
      <c r="AA65" s="17">
        <f>'Appendix 1b'!Q65</f>
        <v>0</v>
      </c>
      <c r="AC65" s="17">
        <f>'Appendix 1c'!N65</f>
        <v>0</v>
      </c>
      <c r="AD65" s="17">
        <f>'Appendix 1c'!P65</f>
        <v>0</v>
      </c>
      <c r="AF65" s="17">
        <v>0</v>
      </c>
      <c r="AG65" s="17">
        <v>0</v>
      </c>
      <c r="AH65" s="17">
        <v>0</v>
      </c>
      <c r="AI65" s="17">
        <v>-9607899</v>
      </c>
      <c r="AJ65" s="17">
        <v>0</v>
      </c>
      <c r="AK65" s="17">
        <v>0</v>
      </c>
      <c r="AL65" s="139">
        <f t="shared" si="51"/>
        <v>0</v>
      </c>
      <c r="AO65" s="17">
        <f>'Appendix 1c'!N65</f>
        <v>0</v>
      </c>
      <c r="AP65" s="17">
        <f>'Appendix 1c'!P65</f>
        <v>0</v>
      </c>
      <c r="AR65" s="17">
        <f>'Appendix 1b'!N65</f>
        <v>0</v>
      </c>
      <c r="AS65" s="17">
        <f>'Appendix 1b'!Q65</f>
        <v>0</v>
      </c>
      <c r="AU65" s="17">
        <f t="shared" si="52"/>
        <v>0</v>
      </c>
      <c r="AV65" s="17">
        <f t="shared" si="53"/>
        <v>0</v>
      </c>
    </row>
    <row r="66" spans="1:50" ht="48" customHeight="1">
      <c r="K66" s="17"/>
      <c r="AL66" s="139"/>
      <c r="AU66" s="17"/>
      <c r="AV66" s="17"/>
    </row>
    <row r="67" spans="1:50" s="8" customFormat="1" ht="48" customHeight="1">
      <c r="J67" s="13" t="s">
        <v>154</v>
      </c>
      <c r="L67" s="20">
        <v>-171194790</v>
      </c>
      <c r="M67" s="20">
        <v>-121691428.13500001</v>
      </c>
      <c r="N67" s="20">
        <v>-125646512.34999999</v>
      </c>
      <c r="O67" s="20"/>
      <c r="P67" s="20">
        <v>-125646512.34999999</v>
      </c>
      <c r="Q67" s="20">
        <v>0</v>
      </c>
      <c r="R67" s="20">
        <v>3955084.2149999943</v>
      </c>
      <c r="S67" s="20"/>
      <c r="T67" s="20">
        <v>0</v>
      </c>
      <c r="U67" s="20">
        <v>-171194790</v>
      </c>
      <c r="V67" s="20">
        <v>0</v>
      </c>
      <c r="W67" s="20">
        <f t="shared" ref="W67:AA67" si="54">SUM(W59:W66)</f>
        <v>0</v>
      </c>
      <c r="X67" s="20">
        <f t="shared" si="54"/>
        <v>3955084.2149999943</v>
      </c>
      <c r="Y67" s="18">
        <f t="shared" si="54"/>
        <v>0</v>
      </c>
      <c r="Z67" s="20">
        <f t="shared" si="54"/>
        <v>-105887892.34999999</v>
      </c>
      <c r="AA67" s="20">
        <f t="shared" si="54"/>
        <v>72935506.579999983</v>
      </c>
      <c r="AB67" s="18"/>
      <c r="AC67" s="20">
        <f>SUM(AC59:AC66)</f>
        <v>0</v>
      </c>
      <c r="AD67" s="20">
        <f>SUM(AD59:AD66)</f>
        <v>-1211767.25</v>
      </c>
      <c r="AE67" s="20"/>
      <c r="AF67" s="20">
        <f t="shared" ref="AF67:AK67" si="55">SUM(AF59:AF66)</f>
        <v>-124407325.38500001</v>
      </c>
      <c r="AG67" s="20">
        <f t="shared" si="55"/>
        <v>0</v>
      </c>
      <c r="AH67" s="20">
        <f t="shared" si="55"/>
        <v>0</v>
      </c>
      <c r="AI67" s="20">
        <f t="shared" si="55"/>
        <v>-171194790</v>
      </c>
      <c r="AJ67" s="20">
        <f t="shared" si="55"/>
        <v>0</v>
      </c>
      <c r="AK67" s="20">
        <f t="shared" si="55"/>
        <v>0</v>
      </c>
      <c r="AL67" s="7"/>
      <c r="AO67" s="20">
        <f>SUM(AO59:AO66)</f>
        <v>0</v>
      </c>
      <c r="AP67" s="20">
        <f>SUM(AP59:AP66)</f>
        <v>-1211767.25</v>
      </c>
      <c r="AR67" s="20">
        <f>SUM(AR59:AR66)</f>
        <v>-105887892.34999999</v>
      </c>
      <c r="AS67" s="20">
        <f>SUM(AS59:AS66)</f>
        <v>72935506.579999983</v>
      </c>
    </row>
    <row r="68" spans="1:50" ht="48" customHeight="1">
      <c r="AI68" s="17">
        <v>0</v>
      </c>
    </row>
    <row r="69" spans="1:50" ht="15.5">
      <c r="J69" s="23" t="s">
        <v>155</v>
      </c>
      <c r="K69" s="35"/>
      <c r="L69" s="25">
        <v>-9.9999904632568359E-3</v>
      </c>
      <c r="M69" s="25">
        <v>-3276591.2160000056</v>
      </c>
      <c r="N69" s="25">
        <v>-3223965.820000574</v>
      </c>
      <c r="O69" s="25"/>
      <c r="P69" s="25">
        <v>-3223965.820000574</v>
      </c>
      <c r="Q69" s="25">
        <v>0</v>
      </c>
      <c r="R69" s="25">
        <v>-52625.39599943487</v>
      </c>
      <c r="S69" s="25"/>
      <c r="T69" s="25">
        <v>17268186.500000007</v>
      </c>
      <c r="U69" s="25">
        <v>-3224063.6534166932</v>
      </c>
      <c r="V69" s="25">
        <v>3224063.6434166469</v>
      </c>
      <c r="W69" s="25">
        <f>W67+W55</f>
        <v>0</v>
      </c>
      <c r="X69" s="25">
        <f>X67+X55</f>
        <v>-52625.39599943487</v>
      </c>
      <c r="Y69" s="18"/>
      <c r="Z69" s="25">
        <f>Z67+Z55</f>
        <v>14524012.809999496</v>
      </c>
      <c r="AA69" s="25">
        <f>AA67+AA55</f>
        <v>67156149.339000553</v>
      </c>
      <c r="AB69" s="18"/>
      <c r="AC69" s="25">
        <f>AC67+AC55</f>
        <v>2010641.3699999992</v>
      </c>
      <c r="AD69" s="25">
        <f>AD67+AD55</f>
        <v>559880.38000000059</v>
      </c>
      <c r="AE69" s="25"/>
      <c r="AF69" s="25">
        <f t="shared" ref="AF69:AK69" si="56">AF67+AF55</f>
        <v>-6144653.4660000056</v>
      </c>
      <c r="AG69" s="25">
        <f t="shared" si="56"/>
        <v>152165</v>
      </c>
      <c r="AH69" s="25">
        <f t="shared" si="56"/>
        <v>0</v>
      </c>
      <c r="AI69" s="25">
        <f t="shared" si="56"/>
        <v>-9.9999904632568359E-3</v>
      </c>
      <c r="AJ69" s="25">
        <f t="shared" si="56"/>
        <v>0</v>
      </c>
      <c r="AK69" s="25">
        <f t="shared" si="56"/>
        <v>0</v>
      </c>
      <c r="AO69" s="25">
        <f>AO67+AO55</f>
        <v>2010641.3699999992</v>
      </c>
      <c r="AP69" s="25">
        <f>AP67+AP55</f>
        <v>559880.38000000059</v>
      </c>
      <c r="AR69" s="25">
        <f>AR67+AR55</f>
        <v>14524012.809999496</v>
      </c>
      <c r="AS69" s="25">
        <f>AS67+AS55</f>
        <v>67156149.339000553</v>
      </c>
    </row>
    <row r="71" spans="1:50" ht="14.5" hidden="1">
      <c r="O71" s="31"/>
      <c r="P71" s="31"/>
      <c r="R71" s="17">
        <v>0</v>
      </c>
      <c r="U71" s="17">
        <f>'Appendix 1b'!T69+'Appendix 1c'!S69</f>
        <v>-2724063.6534166932</v>
      </c>
      <c r="V71" s="17">
        <f>'Appendix 1b'!U69+'Appendix 1c'!T69</f>
        <v>2724063.6434166469</v>
      </c>
      <c r="W71" s="17">
        <f>W69-'[7]Income &amp; Expenditure Exc MI&amp;T'!$T$457</f>
        <v>6752190</v>
      </c>
      <c r="AO71" s="17">
        <f>'Appendix 1b'!AN69+'Appendix 1c'!AM69</f>
        <v>0</v>
      </c>
      <c r="AP71" s="17">
        <f>'Appendix 1b'!AO69+'Appendix 1c'!AN69</f>
        <v>0</v>
      </c>
      <c r="AR71" s="17">
        <f>'Appendix 1b'!AQ69+'Appendix 1c'!AP69</f>
        <v>0</v>
      </c>
      <c r="AS71" s="17">
        <f>'Appendix 1b'!AR69+'Appendix 1c'!AQ69</f>
        <v>0</v>
      </c>
    </row>
    <row r="72" spans="1:50" hidden="1">
      <c r="D72" s="137"/>
      <c r="K72" s="17"/>
      <c r="O72" s="231"/>
      <c r="AL72" s="139"/>
      <c r="AN72" s="8"/>
      <c r="AU72" s="17"/>
      <c r="AV72" s="17"/>
      <c r="AX72" s="17"/>
    </row>
    <row r="73" spans="1:50" hidden="1">
      <c r="D73" s="137"/>
      <c r="K73" s="17"/>
      <c r="O73" s="231"/>
      <c r="AL73" s="139"/>
      <c r="AN73" s="8"/>
      <c r="AU73" s="17"/>
      <c r="AV73" s="17"/>
      <c r="AX73" s="17"/>
    </row>
    <row r="74" spans="1:50" hidden="1">
      <c r="A74" s="7" t="s">
        <v>100</v>
      </c>
      <c r="D74" s="7">
        <v>10314</v>
      </c>
      <c r="E74" s="7" t="s">
        <v>102</v>
      </c>
      <c r="I74" s="7">
        <v>1</v>
      </c>
      <c r="J74" s="8" t="s">
        <v>156</v>
      </c>
      <c r="K74" s="17"/>
      <c r="L74" s="17">
        <f t="shared" ref="L74" si="57">AI74+AJ74+AK74</f>
        <v>0</v>
      </c>
      <c r="M74" s="17">
        <f t="shared" ref="M74" si="58">AF74+AG74+AH74</f>
        <v>0</v>
      </c>
      <c r="N74" s="17">
        <v>33091.199999999997</v>
      </c>
      <c r="P74" s="17">
        <f t="shared" ref="P74" si="59">N74-O74</f>
        <v>33091.199999999997</v>
      </c>
      <c r="Q74" s="17">
        <v>0</v>
      </c>
      <c r="R74" s="17">
        <f t="shared" ref="R74" si="60">M74-P74</f>
        <v>-33091.199999999997</v>
      </c>
      <c r="T74" s="17">
        <v>126480.28</v>
      </c>
      <c r="U74" s="17">
        <f>SUMIF('[7]Income &amp; Expenditure Exc MI&amp;T'!$I:$I,J74,'[7]Income &amp; Expenditure Exc MI&amp;T'!$S:$S)</f>
        <v>0</v>
      </c>
      <c r="V74" s="17">
        <f t="shared" ref="V74" si="61">L74-U74</f>
        <v>0</v>
      </c>
      <c r="X74" s="17">
        <f t="shared" ref="X74" si="62">R74-W74</f>
        <v>-33091.199999999997</v>
      </c>
      <c r="Z74" s="17">
        <f>'Appendix 1b'!N74</f>
        <v>0</v>
      </c>
      <c r="AA74" s="17">
        <f>'Appendix 1b'!Q74</f>
        <v>0</v>
      </c>
      <c r="AC74" s="17">
        <f>'Appendix 1c'!N74</f>
        <v>0</v>
      </c>
      <c r="AD74" s="17">
        <f>'Appendix 1c'!P74</f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39" t="e">
        <f t="shared" ref="AL74" si="63">SUM(AF74:AH74)/AI74</f>
        <v>#DIV/0!</v>
      </c>
      <c r="AO74" s="17">
        <f>'Appendix 1c'!N74</f>
        <v>0</v>
      </c>
      <c r="AP74" s="17">
        <f>'Appendix 1c'!P74</f>
        <v>0</v>
      </c>
      <c r="AR74" s="17">
        <f>'Appendix 1b'!N74</f>
        <v>0</v>
      </c>
      <c r="AS74" s="17">
        <f>'Appendix 1b'!Q74</f>
        <v>0</v>
      </c>
      <c r="AU74" s="17">
        <f t="shared" ref="AU74" si="64">P74-(AO74+AR74)</f>
        <v>33091.199999999997</v>
      </c>
      <c r="AV74" s="17">
        <f t="shared" ref="AV74" si="65">R74-(AP74+AS74)</f>
        <v>-33091.199999999997</v>
      </c>
    </row>
    <row r="75" spans="1:50">
      <c r="D75" s="137"/>
      <c r="K75" s="17"/>
      <c r="O75" s="231"/>
      <c r="AL75" s="139"/>
      <c r="AN75" s="8"/>
      <c r="AU75" s="17"/>
      <c r="AV75" s="17"/>
      <c r="AX75" s="17"/>
    </row>
    <row r="76" spans="1:50">
      <c r="D76" s="137"/>
      <c r="K76" s="17"/>
      <c r="O76" s="231"/>
      <c r="AL76" s="139"/>
      <c r="AN76" s="8"/>
      <c r="AU76" s="17"/>
      <c r="AV76" s="17"/>
      <c r="AX76" s="17"/>
    </row>
    <row r="77" spans="1:50">
      <c r="D77" s="137"/>
      <c r="K77" s="17"/>
      <c r="O77" s="231"/>
      <c r="AL77" s="139"/>
      <c r="AN77" s="8"/>
      <c r="AU77" s="17"/>
      <c r="AV77" s="17"/>
      <c r="AX77" s="17"/>
    </row>
    <row r="78" spans="1:50">
      <c r="D78" s="137"/>
      <c r="K78" s="17"/>
      <c r="O78" s="231"/>
      <c r="AL78" s="139"/>
      <c r="AN78" s="8"/>
      <c r="AU78" s="17"/>
      <c r="AV78" s="17"/>
      <c r="AX78" s="17"/>
    </row>
    <row r="79" spans="1:50">
      <c r="D79" s="137"/>
      <c r="K79" s="17"/>
      <c r="O79" s="231"/>
      <c r="AL79" s="139"/>
      <c r="AN79" s="8"/>
      <c r="AU79" s="17"/>
      <c r="AV79" s="17"/>
      <c r="AX79" s="17"/>
    </row>
    <row r="80" spans="1:50">
      <c r="D80" s="137"/>
      <c r="K80" s="17"/>
      <c r="O80" s="231"/>
      <c r="AL80" s="139"/>
      <c r="AN80" s="8"/>
      <c r="AU80" s="17"/>
      <c r="AV80" s="17"/>
      <c r="AX80" s="17"/>
    </row>
    <row r="81" spans="4:50">
      <c r="D81" s="137"/>
      <c r="K81" s="17"/>
      <c r="O81" s="231"/>
      <c r="AL81" s="139"/>
      <c r="AN81" s="8"/>
      <c r="AU81" s="17"/>
      <c r="AV81" s="17"/>
      <c r="AX81" s="17"/>
    </row>
    <row r="82" spans="4:50">
      <c r="D82" s="137"/>
      <c r="K82" s="17"/>
      <c r="O82" s="231"/>
      <c r="AL82" s="139"/>
      <c r="AN82" s="8"/>
      <c r="AU82" s="17"/>
      <c r="AV82" s="17"/>
      <c r="AX82" s="17"/>
    </row>
    <row r="83" spans="4:50">
      <c r="D83" s="137"/>
      <c r="K83" s="17"/>
      <c r="O83" s="231"/>
      <c r="AL83" s="139"/>
      <c r="AN83" s="8"/>
      <c r="AU83" s="17"/>
      <c r="AV83" s="17"/>
      <c r="AX83" s="17"/>
    </row>
    <row r="84" spans="4:50">
      <c r="D84" s="137"/>
      <c r="K84" s="17"/>
      <c r="O84" s="231"/>
      <c r="AL84" s="139"/>
      <c r="AN84" s="8"/>
      <c r="AU84" s="17"/>
      <c r="AV84" s="17"/>
      <c r="AX84" s="17"/>
    </row>
    <row r="85" spans="4:50">
      <c r="D85" s="137"/>
      <c r="K85" s="17"/>
      <c r="O85" s="231"/>
      <c r="AL85" s="139"/>
      <c r="AN85" s="8"/>
      <c r="AU85" s="17"/>
      <c r="AV85" s="17"/>
      <c r="AX85" s="17"/>
    </row>
    <row r="86" spans="4:50">
      <c r="D86" s="137"/>
      <c r="K86" s="17"/>
      <c r="O86" s="231"/>
      <c r="AL86" s="139"/>
      <c r="AN86" s="8"/>
      <c r="AU86" s="17"/>
      <c r="AV86" s="17"/>
      <c r="AX86" s="17"/>
    </row>
    <row r="87" spans="4:50">
      <c r="D87" s="137"/>
      <c r="K87" s="17"/>
      <c r="O87" s="231"/>
      <c r="AL87" s="139"/>
      <c r="AN87" s="8"/>
      <c r="AU87" s="17"/>
      <c r="AV87" s="17"/>
      <c r="AX87" s="17"/>
    </row>
    <row r="88" spans="4:50">
      <c r="D88" s="137"/>
      <c r="K88" s="17"/>
      <c r="O88" s="231"/>
      <c r="AL88" s="139"/>
      <c r="AN88" s="8"/>
      <c r="AU88" s="17"/>
      <c r="AV88" s="17"/>
      <c r="AX88" s="17"/>
    </row>
    <row r="89" spans="4:50">
      <c r="D89" s="137"/>
      <c r="K89" s="17"/>
      <c r="O89" s="231"/>
      <c r="AL89" s="139"/>
      <c r="AN89" s="8"/>
      <c r="AU89" s="17"/>
      <c r="AV89" s="17"/>
      <c r="AX89" s="17"/>
    </row>
    <row r="90" spans="4:50">
      <c r="D90" s="137"/>
      <c r="K90" s="17"/>
      <c r="O90" s="231"/>
      <c r="AL90" s="139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H109"/>
  <sheetViews>
    <sheetView topLeftCell="I9" zoomScale="90" zoomScaleNormal="90" workbookViewId="0">
      <selection activeCell="L20" sqref="L20"/>
    </sheetView>
  </sheetViews>
  <sheetFormatPr defaultRowHeight="13" outlineLevelCol="1"/>
  <cols>
    <col min="1" max="1" width="38.7265625" style="7" hidden="1" customWidth="1"/>
    <col min="2" max="2" width="24.453125" style="7" hidden="1" customWidth="1"/>
    <col min="3" max="4" width="16.7265625" style="7" hidden="1" customWidth="1"/>
    <col min="5" max="5" width="21.7265625" style="7" hidden="1" customWidth="1"/>
    <col min="6" max="6" width="17.26953125" style="7" hidden="1" customWidth="1"/>
    <col min="7" max="7" width="14" style="7" hidden="1" customWidth="1"/>
    <col min="8" max="8" width="17.54296875" style="7" hidden="1" customWidth="1"/>
    <col min="9" max="9" width="4" style="7" customWidth="1"/>
    <col min="10" max="10" width="66.453125" style="8" customWidth="1"/>
    <col min="11" max="11" width="3.26953125" style="7" customWidth="1"/>
    <col min="12" max="12" width="15.453125" style="17" customWidth="1"/>
    <col min="13" max="13" width="15.54296875" style="17" customWidth="1"/>
    <col min="14" max="14" width="17.7265625" style="17" hidden="1" customWidth="1"/>
    <col min="15" max="15" width="17.7265625" style="17" customWidth="1"/>
    <col min="16" max="16" width="22.26953125" style="17" hidden="1" customWidth="1"/>
    <col min="17" max="17" width="21" style="17" customWidth="1"/>
    <col min="18" max="18" width="2.26953125" style="17" customWidth="1"/>
    <col min="19" max="19" width="14.7265625" style="17" hidden="1" customWidth="1"/>
    <col min="20" max="20" width="16.54296875" style="17" customWidth="1"/>
    <col min="21" max="21" width="14.54296875" style="17" customWidth="1"/>
    <col min="22" max="22" width="41.26953125" style="17" hidden="1" customWidth="1"/>
    <col min="23" max="23" width="8.7265625" style="17" hidden="1" customWidth="1"/>
    <col min="24" max="29" width="17" style="17" hidden="1" customWidth="1" outlineLevel="1"/>
    <col min="30" max="30" width="9.26953125" style="7" hidden="1" customWidth="1" outlineLevel="1"/>
    <col min="31" max="31" width="9.26953125" style="7" hidden="1" customWidth="1" collapsed="1"/>
    <col min="32" max="32" width="10.7265625" style="7" hidden="1" customWidth="1"/>
    <col min="33" max="33" width="0" style="7" hidden="1" customWidth="1"/>
    <col min="34" max="34" width="10.54296875" style="7" hidden="1" customWidth="1"/>
    <col min="35" max="36" width="0" style="7" hidden="1" customWidth="1"/>
    <col min="37" max="259" width="9.26953125" style="7"/>
    <col min="260" max="260" width="16" style="7" customWidth="1"/>
    <col min="261" max="261" width="12.7265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6953125" style="7" customWidth="1"/>
    <col min="266" max="266" width="16" style="7" customWidth="1"/>
    <col min="267" max="267" width="16.26953125" style="7" customWidth="1"/>
    <col min="268" max="268" width="14.7265625" style="7" bestFit="1" customWidth="1"/>
    <col min="269" max="269" width="3.453125" style="7" customWidth="1"/>
    <col min="270" max="270" width="15.7265625" style="7" customWidth="1"/>
    <col min="271" max="271" width="21" style="7" customWidth="1"/>
    <col min="272" max="272" width="3.7265625" style="7" customWidth="1"/>
    <col min="273" max="273" width="16.7265625" style="7" customWidth="1"/>
    <col min="274" max="274" width="21.453125" style="7" customWidth="1"/>
    <col min="275" max="275" width="13.54296875" style="7" customWidth="1"/>
    <col min="276" max="276" width="2.26953125" style="7" customWidth="1"/>
    <col min="277" max="277" width="16.54296875" style="7" customWidth="1"/>
    <col min="278" max="278" width="14.54296875" style="7" customWidth="1"/>
    <col min="279" max="279" width="41.26953125" style="7" customWidth="1"/>
    <col min="280" max="280" width="9.26953125" style="7"/>
    <col min="281" max="286" width="17" style="7" customWidth="1"/>
    <col min="287" max="287" width="9.26953125" style="7" customWidth="1"/>
    <col min="288" max="515" width="9.26953125" style="7"/>
    <col min="516" max="516" width="16" style="7" customWidth="1"/>
    <col min="517" max="517" width="12.7265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6953125" style="7" customWidth="1"/>
    <col min="522" max="522" width="16" style="7" customWidth="1"/>
    <col min="523" max="523" width="16.26953125" style="7" customWidth="1"/>
    <col min="524" max="524" width="14.7265625" style="7" bestFit="1" customWidth="1"/>
    <col min="525" max="525" width="3.453125" style="7" customWidth="1"/>
    <col min="526" max="526" width="15.7265625" style="7" customWidth="1"/>
    <col min="527" max="527" width="21" style="7" customWidth="1"/>
    <col min="528" max="528" width="3.7265625" style="7" customWidth="1"/>
    <col min="529" max="529" width="16.7265625" style="7" customWidth="1"/>
    <col min="530" max="530" width="21.453125" style="7" customWidth="1"/>
    <col min="531" max="531" width="13.54296875" style="7" customWidth="1"/>
    <col min="532" max="532" width="2.26953125" style="7" customWidth="1"/>
    <col min="533" max="533" width="16.54296875" style="7" customWidth="1"/>
    <col min="534" max="534" width="14.54296875" style="7" customWidth="1"/>
    <col min="535" max="535" width="41.26953125" style="7" customWidth="1"/>
    <col min="536" max="536" width="9.26953125" style="7"/>
    <col min="537" max="542" width="17" style="7" customWidth="1"/>
    <col min="543" max="543" width="9.26953125" style="7" customWidth="1"/>
    <col min="544" max="771" width="9.26953125" style="7"/>
    <col min="772" max="772" width="16" style="7" customWidth="1"/>
    <col min="773" max="773" width="12.7265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6953125" style="7" customWidth="1"/>
    <col min="778" max="778" width="16" style="7" customWidth="1"/>
    <col min="779" max="779" width="16.26953125" style="7" customWidth="1"/>
    <col min="780" max="780" width="14.7265625" style="7" bestFit="1" customWidth="1"/>
    <col min="781" max="781" width="3.453125" style="7" customWidth="1"/>
    <col min="782" max="782" width="15.7265625" style="7" customWidth="1"/>
    <col min="783" max="783" width="21" style="7" customWidth="1"/>
    <col min="784" max="784" width="3.7265625" style="7" customWidth="1"/>
    <col min="785" max="785" width="16.7265625" style="7" customWidth="1"/>
    <col min="786" max="786" width="21.453125" style="7" customWidth="1"/>
    <col min="787" max="787" width="13.54296875" style="7" customWidth="1"/>
    <col min="788" max="788" width="2.26953125" style="7" customWidth="1"/>
    <col min="789" max="789" width="16.54296875" style="7" customWidth="1"/>
    <col min="790" max="790" width="14.54296875" style="7" customWidth="1"/>
    <col min="791" max="791" width="41.26953125" style="7" customWidth="1"/>
    <col min="792" max="792" width="9.26953125" style="7"/>
    <col min="793" max="798" width="17" style="7" customWidth="1"/>
    <col min="799" max="799" width="9.26953125" style="7" customWidth="1"/>
    <col min="800" max="1027" width="9.26953125" style="7"/>
    <col min="1028" max="1028" width="16" style="7" customWidth="1"/>
    <col min="1029" max="1029" width="12.7265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6953125" style="7" customWidth="1"/>
    <col min="1034" max="1034" width="16" style="7" customWidth="1"/>
    <col min="1035" max="1035" width="16.26953125" style="7" customWidth="1"/>
    <col min="1036" max="1036" width="14.7265625" style="7" bestFit="1" customWidth="1"/>
    <col min="1037" max="1037" width="3.453125" style="7" customWidth="1"/>
    <col min="1038" max="1038" width="15.7265625" style="7" customWidth="1"/>
    <col min="1039" max="1039" width="21" style="7" customWidth="1"/>
    <col min="1040" max="1040" width="3.7265625" style="7" customWidth="1"/>
    <col min="1041" max="1041" width="16.7265625" style="7" customWidth="1"/>
    <col min="1042" max="1042" width="21.453125" style="7" customWidth="1"/>
    <col min="1043" max="1043" width="13.54296875" style="7" customWidth="1"/>
    <col min="1044" max="1044" width="2.26953125" style="7" customWidth="1"/>
    <col min="1045" max="1045" width="16.54296875" style="7" customWidth="1"/>
    <col min="1046" max="1046" width="14.54296875" style="7" customWidth="1"/>
    <col min="1047" max="1047" width="41.26953125" style="7" customWidth="1"/>
    <col min="1048" max="1048" width="9.26953125" style="7"/>
    <col min="1049" max="1054" width="17" style="7" customWidth="1"/>
    <col min="1055" max="1055" width="9.26953125" style="7" customWidth="1"/>
    <col min="1056" max="1283" width="9.26953125" style="7"/>
    <col min="1284" max="1284" width="16" style="7" customWidth="1"/>
    <col min="1285" max="1285" width="12.7265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6953125" style="7" customWidth="1"/>
    <col min="1290" max="1290" width="16" style="7" customWidth="1"/>
    <col min="1291" max="1291" width="16.26953125" style="7" customWidth="1"/>
    <col min="1292" max="1292" width="14.7265625" style="7" bestFit="1" customWidth="1"/>
    <col min="1293" max="1293" width="3.453125" style="7" customWidth="1"/>
    <col min="1294" max="1294" width="15.7265625" style="7" customWidth="1"/>
    <col min="1295" max="1295" width="21" style="7" customWidth="1"/>
    <col min="1296" max="1296" width="3.7265625" style="7" customWidth="1"/>
    <col min="1297" max="1297" width="16.7265625" style="7" customWidth="1"/>
    <col min="1298" max="1298" width="21.453125" style="7" customWidth="1"/>
    <col min="1299" max="1299" width="13.54296875" style="7" customWidth="1"/>
    <col min="1300" max="1300" width="2.26953125" style="7" customWidth="1"/>
    <col min="1301" max="1301" width="16.54296875" style="7" customWidth="1"/>
    <col min="1302" max="1302" width="14.54296875" style="7" customWidth="1"/>
    <col min="1303" max="1303" width="41.26953125" style="7" customWidth="1"/>
    <col min="1304" max="1304" width="9.26953125" style="7"/>
    <col min="1305" max="1310" width="17" style="7" customWidth="1"/>
    <col min="1311" max="1311" width="9.26953125" style="7" customWidth="1"/>
    <col min="1312" max="1539" width="9.26953125" style="7"/>
    <col min="1540" max="1540" width="16" style="7" customWidth="1"/>
    <col min="1541" max="1541" width="12.7265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6953125" style="7" customWidth="1"/>
    <col min="1546" max="1546" width="16" style="7" customWidth="1"/>
    <col min="1547" max="1547" width="16.26953125" style="7" customWidth="1"/>
    <col min="1548" max="1548" width="14.7265625" style="7" bestFit="1" customWidth="1"/>
    <col min="1549" max="1549" width="3.453125" style="7" customWidth="1"/>
    <col min="1550" max="1550" width="15.7265625" style="7" customWidth="1"/>
    <col min="1551" max="1551" width="21" style="7" customWidth="1"/>
    <col min="1552" max="1552" width="3.7265625" style="7" customWidth="1"/>
    <col min="1553" max="1553" width="16.7265625" style="7" customWidth="1"/>
    <col min="1554" max="1554" width="21.453125" style="7" customWidth="1"/>
    <col min="1555" max="1555" width="13.54296875" style="7" customWidth="1"/>
    <col min="1556" max="1556" width="2.26953125" style="7" customWidth="1"/>
    <col min="1557" max="1557" width="16.54296875" style="7" customWidth="1"/>
    <col min="1558" max="1558" width="14.54296875" style="7" customWidth="1"/>
    <col min="1559" max="1559" width="41.26953125" style="7" customWidth="1"/>
    <col min="1560" max="1560" width="9.26953125" style="7"/>
    <col min="1561" max="1566" width="17" style="7" customWidth="1"/>
    <col min="1567" max="1567" width="9.26953125" style="7" customWidth="1"/>
    <col min="1568" max="1795" width="9.26953125" style="7"/>
    <col min="1796" max="1796" width="16" style="7" customWidth="1"/>
    <col min="1797" max="1797" width="12.7265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6953125" style="7" customWidth="1"/>
    <col min="1802" max="1802" width="16" style="7" customWidth="1"/>
    <col min="1803" max="1803" width="16.26953125" style="7" customWidth="1"/>
    <col min="1804" max="1804" width="14.7265625" style="7" bestFit="1" customWidth="1"/>
    <col min="1805" max="1805" width="3.453125" style="7" customWidth="1"/>
    <col min="1806" max="1806" width="15.7265625" style="7" customWidth="1"/>
    <col min="1807" max="1807" width="21" style="7" customWidth="1"/>
    <col min="1808" max="1808" width="3.7265625" style="7" customWidth="1"/>
    <col min="1809" max="1809" width="16.7265625" style="7" customWidth="1"/>
    <col min="1810" max="1810" width="21.453125" style="7" customWidth="1"/>
    <col min="1811" max="1811" width="13.54296875" style="7" customWidth="1"/>
    <col min="1812" max="1812" width="2.26953125" style="7" customWidth="1"/>
    <col min="1813" max="1813" width="16.54296875" style="7" customWidth="1"/>
    <col min="1814" max="1814" width="14.54296875" style="7" customWidth="1"/>
    <col min="1815" max="1815" width="41.26953125" style="7" customWidth="1"/>
    <col min="1816" max="1816" width="9.26953125" style="7"/>
    <col min="1817" max="1822" width="17" style="7" customWidth="1"/>
    <col min="1823" max="1823" width="9.26953125" style="7" customWidth="1"/>
    <col min="1824" max="2051" width="9.26953125" style="7"/>
    <col min="2052" max="2052" width="16" style="7" customWidth="1"/>
    <col min="2053" max="2053" width="12.7265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6953125" style="7" customWidth="1"/>
    <col min="2058" max="2058" width="16" style="7" customWidth="1"/>
    <col min="2059" max="2059" width="16.26953125" style="7" customWidth="1"/>
    <col min="2060" max="2060" width="14.7265625" style="7" bestFit="1" customWidth="1"/>
    <col min="2061" max="2061" width="3.453125" style="7" customWidth="1"/>
    <col min="2062" max="2062" width="15.7265625" style="7" customWidth="1"/>
    <col min="2063" max="2063" width="21" style="7" customWidth="1"/>
    <col min="2064" max="2064" width="3.7265625" style="7" customWidth="1"/>
    <col min="2065" max="2065" width="16.7265625" style="7" customWidth="1"/>
    <col min="2066" max="2066" width="21.453125" style="7" customWidth="1"/>
    <col min="2067" max="2067" width="13.54296875" style="7" customWidth="1"/>
    <col min="2068" max="2068" width="2.26953125" style="7" customWidth="1"/>
    <col min="2069" max="2069" width="16.54296875" style="7" customWidth="1"/>
    <col min="2070" max="2070" width="14.54296875" style="7" customWidth="1"/>
    <col min="2071" max="2071" width="41.26953125" style="7" customWidth="1"/>
    <col min="2072" max="2072" width="9.26953125" style="7"/>
    <col min="2073" max="2078" width="17" style="7" customWidth="1"/>
    <col min="2079" max="2079" width="9.26953125" style="7" customWidth="1"/>
    <col min="2080" max="2307" width="9.26953125" style="7"/>
    <col min="2308" max="2308" width="16" style="7" customWidth="1"/>
    <col min="2309" max="2309" width="12.7265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6953125" style="7" customWidth="1"/>
    <col min="2314" max="2314" width="16" style="7" customWidth="1"/>
    <col min="2315" max="2315" width="16.26953125" style="7" customWidth="1"/>
    <col min="2316" max="2316" width="14.7265625" style="7" bestFit="1" customWidth="1"/>
    <col min="2317" max="2317" width="3.453125" style="7" customWidth="1"/>
    <col min="2318" max="2318" width="15.7265625" style="7" customWidth="1"/>
    <col min="2319" max="2319" width="21" style="7" customWidth="1"/>
    <col min="2320" max="2320" width="3.7265625" style="7" customWidth="1"/>
    <col min="2321" max="2321" width="16.7265625" style="7" customWidth="1"/>
    <col min="2322" max="2322" width="21.453125" style="7" customWidth="1"/>
    <col min="2323" max="2323" width="13.54296875" style="7" customWidth="1"/>
    <col min="2324" max="2324" width="2.26953125" style="7" customWidth="1"/>
    <col min="2325" max="2325" width="16.54296875" style="7" customWidth="1"/>
    <col min="2326" max="2326" width="14.54296875" style="7" customWidth="1"/>
    <col min="2327" max="2327" width="41.26953125" style="7" customWidth="1"/>
    <col min="2328" max="2328" width="9.26953125" style="7"/>
    <col min="2329" max="2334" width="17" style="7" customWidth="1"/>
    <col min="2335" max="2335" width="9.26953125" style="7" customWidth="1"/>
    <col min="2336" max="2563" width="9.26953125" style="7"/>
    <col min="2564" max="2564" width="16" style="7" customWidth="1"/>
    <col min="2565" max="2565" width="12.7265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6953125" style="7" customWidth="1"/>
    <col min="2570" max="2570" width="16" style="7" customWidth="1"/>
    <col min="2571" max="2571" width="16.26953125" style="7" customWidth="1"/>
    <col min="2572" max="2572" width="14.7265625" style="7" bestFit="1" customWidth="1"/>
    <col min="2573" max="2573" width="3.453125" style="7" customWidth="1"/>
    <col min="2574" max="2574" width="15.7265625" style="7" customWidth="1"/>
    <col min="2575" max="2575" width="21" style="7" customWidth="1"/>
    <col min="2576" max="2576" width="3.7265625" style="7" customWidth="1"/>
    <col min="2577" max="2577" width="16.7265625" style="7" customWidth="1"/>
    <col min="2578" max="2578" width="21.453125" style="7" customWidth="1"/>
    <col min="2579" max="2579" width="13.54296875" style="7" customWidth="1"/>
    <col min="2580" max="2580" width="2.26953125" style="7" customWidth="1"/>
    <col min="2581" max="2581" width="16.54296875" style="7" customWidth="1"/>
    <col min="2582" max="2582" width="14.54296875" style="7" customWidth="1"/>
    <col min="2583" max="2583" width="41.26953125" style="7" customWidth="1"/>
    <col min="2584" max="2584" width="9.26953125" style="7"/>
    <col min="2585" max="2590" width="17" style="7" customWidth="1"/>
    <col min="2591" max="2591" width="9.26953125" style="7" customWidth="1"/>
    <col min="2592" max="2819" width="9.26953125" style="7"/>
    <col min="2820" max="2820" width="16" style="7" customWidth="1"/>
    <col min="2821" max="2821" width="12.7265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6953125" style="7" customWidth="1"/>
    <col min="2826" max="2826" width="16" style="7" customWidth="1"/>
    <col min="2827" max="2827" width="16.26953125" style="7" customWidth="1"/>
    <col min="2828" max="2828" width="14.7265625" style="7" bestFit="1" customWidth="1"/>
    <col min="2829" max="2829" width="3.453125" style="7" customWidth="1"/>
    <col min="2830" max="2830" width="15.7265625" style="7" customWidth="1"/>
    <col min="2831" max="2831" width="21" style="7" customWidth="1"/>
    <col min="2832" max="2832" width="3.7265625" style="7" customWidth="1"/>
    <col min="2833" max="2833" width="16.7265625" style="7" customWidth="1"/>
    <col min="2834" max="2834" width="21.453125" style="7" customWidth="1"/>
    <col min="2835" max="2835" width="13.54296875" style="7" customWidth="1"/>
    <col min="2836" max="2836" width="2.26953125" style="7" customWidth="1"/>
    <col min="2837" max="2837" width="16.54296875" style="7" customWidth="1"/>
    <col min="2838" max="2838" width="14.54296875" style="7" customWidth="1"/>
    <col min="2839" max="2839" width="41.26953125" style="7" customWidth="1"/>
    <col min="2840" max="2840" width="9.26953125" style="7"/>
    <col min="2841" max="2846" width="17" style="7" customWidth="1"/>
    <col min="2847" max="2847" width="9.26953125" style="7" customWidth="1"/>
    <col min="2848" max="3075" width="9.26953125" style="7"/>
    <col min="3076" max="3076" width="16" style="7" customWidth="1"/>
    <col min="3077" max="3077" width="12.7265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6953125" style="7" customWidth="1"/>
    <col min="3082" max="3082" width="16" style="7" customWidth="1"/>
    <col min="3083" max="3083" width="16.26953125" style="7" customWidth="1"/>
    <col min="3084" max="3084" width="14.7265625" style="7" bestFit="1" customWidth="1"/>
    <col min="3085" max="3085" width="3.453125" style="7" customWidth="1"/>
    <col min="3086" max="3086" width="15.7265625" style="7" customWidth="1"/>
    <col min="3087" max="3087" width="21" style="7" customWidth="1"/>
    <col min="3088" max="3088" width="3.7265625" style="7" customWidth="1"/>
    <col min="3089" max="3089" width="16.7265625" style="7" customWidth="1"/>
    <col min="3090" max="3090" width="21.453125" style="7" customWidth="1"/>
    <col min="3091" max="3091" width="13.54296875" style="7" customWidth="1"/>
    <col min="3092" max="3092" width="2.26953125" style="7" customWidth="1"/>
    <col min="3093" max="3093" width="16.54296875" style="7" customWidth="1"/>
    <col min="3094" max="3094" width="14.54296875" style="7" customWidth="1"/>
    <col min="3095" max="3095" width="41.26953125" style="7" customWidth="1"/>
    <col min="3096" max="3096" width="9.26953125" style="7"/>
    <col min="3097" max="3102" width="17" style="7" customWidth="1"/>
    <col min="3103" max="3103" width="9.26953125" style="7" customWidth="1"/>
    <col min="3104" max="3331" width="9.26953125" style="7"/>
    <col min="3332" max="3332" width="16" style="7" customWidth="1"/>
    <col min="3333" max="3333" width="12.7265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6953125" style="7" customWidth="1"/>
    <col min="3338" max="3338" width="16" style="7" customWidth="1"/>
    <col min="3339" max="3339" width="16.26953125" style="7" customWidth="1"/>
    <col min="3340" max="3340" width="14.7265625" style="7" bestFit="1" customWidth="1"/>
    <col min="3341" max="3341" width="3.453125" style="7" customWidth="1"/>
    <col min="3342" max="3342" width="15.7265625" style="7" customWidth="1"/>
    <col min="3343" max="3343" width="21" style="7" customWidth="1"/>
    <col min="3344" max="3344" width="3.7265625" style="7" customWidth="1"/>
    <col min="3345" max="3345" width="16.7265625" style="7" customWidth="1"/>
    <col min="3346" max="3346" width="21.453125" style="7" customWidth="1"/>
    <col min="3347" max="3347" width="13.54296875" style="7" customWidth="1"/>
    <col min="3348" max="3348" width="2.26953125" style="7" customWidth="1"/>
    <col min="3349" max="3349" width="16.54296875" style="7" customWidth="1"/>
    <col min="3350" max="3350" width="14.54296875" style="7" customWidth="1"/>
    <col min="3351" max="3351" width="41.26953125" style="7" customWidth="1"/>
    <col min="3352" max="3352" width="9.26953125" style="7"/>
    <col min="3353" max="3358" width="17" style="7" customWidth="1"/>
    <col min="3359" max="3359" width="9.26953125" style="7" customWidth="1"/>
    <col min="3360" max="3587" width="9.26953125" style="7"/>
    <col min="3588" max="3588" width="16" style="7" customWidth="1"/>
    <col min="3589" max="3589" width="12.7265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6953125" style="7" customWidth="1"/>
    <col min="3594" max="3594" width="16" style="7" customWidth="1"/>
    <col min="3595" max="3595" width="16.26953125" style="7" customWidth="1"/>
    <col min="3596" max="3596" width="14.7265625" style="7" bestFit="1" customWidth="1"/>
    <col min="3597" max="3597" width="3.453125" style="7" customWidth="1"/>
    <col min="3598" max="3598" width="15.7265625" style="7" customWidth="1"/>
    <col min="3599" max="3599" width="21" style="7" customWidth="1"/>
    <col min="3600" max="3600" width="3.7265625" style="7" customWidth="1"/>
    <col min="3601" max="3601" width="16.7265625" style="7" customWidth="1"/>
    <col min="3602" max="3602" width="21.453125" style="7" customWidth="1"/>
    <col min="3603" max="3603" width="13.54296875" style="7" customWidth="1"/>
    <col min="3604" max="3604" width="2.26953125" style="7" customWidth="1"/>
    <col min="3605" max="3605" width="16.54296875" style="7" customWidth="1"/>
    <col min="3606" max="3606" width="14.54296875" style="7" customWidth="1"/>
    <col min="3607" max="3607" width="41.26953125" style="7" customWidth="1"/>
    <col min="3608" max="3608" width="9.26953125" style="7"/>
    <col min="3609" max="3614" width="17" style="7" customWidth="1"/>
    <col min="3615" max="3615" width="9.26953125" style="7" customWidth="1"/>
    <col min="3616" max="3843" width="9.26953125" style="7"/>
    <col min="3844" max="3844" width="16" style="7" customWidth="1"/>
    <col min="3845" max="3845" width="12.7265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6953125" style="7" customWidth="1"/>
    <col min="3850" max="3850" width="16" style="7" customWidth="1"/>
    <col min="3851" max="3851" width="16.26953125" style="7" customWidth="1"/>
    <col min="3852" max="3852" width="14.7265625" style="7" bestFit="1" customWidth="1"/>
    <col min="3853" max="3853" width="3.453125" style="7" customWidth="1"/>
    <col min="3854" max="3854" width="15.7265625" style="7" customWidth="1"/>
    <col min="3855" max="3855" width="21" style="7" customWidth="1"/>
    <col min="3856" max="3856" width="3.7265625" style="7" customWidth="1"/>
    <col min="3857" max="3857" width="16.7265625" style="7" customWidth="1"/>
    <col min="3858" max="3858" width="21.453125" style="7" customWidth="1"/>
    <col min="3859" max="3859" width="13.54296875" style="7" customWidth="1"/>
    <col min="3860" max="3860" width="2.26953125" style="7" customWidth="1"/>
    <col min="3861" max="3861" width="16.54296875" style="7" customWidth="1"/>
    <col min="3862" max="3862" width="14.54296875" style="7" customWidth="1"/>
    <col min="3863" max="3863" width="41.26953125" style="7" customWidth="1"/>
    <col min="3864" max="3864" width="9.26953125" style="7"/>
    <col min="3865" max="3870" width="17" style="7" customWidth="1"/>
    <col min="3871" max="3871" width="9.26953125" style="7" customWidth="1"/>
    <col min="3872" max="4099" width="9.26953125" style="7"/>
    <col min="4100" max="4100" width="16" style="7" customWidth="1"/>
    <col min="4101" max="4101" width="12.7265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6953125" style="7" customWidth="1"/>
    <col min="4106" max="4106" width="16" style="7" customWidth="1"/>
    <col min="4107" max="4107" width="16.26953125" style="7" customWidth="1"/>
    <col min="4108" max="4108" width="14.7265625" style="7" bestFit="1" customWidth="1"/>
    <col min="4109" max="4109" width="3.453125" style="7" customWidth="1"/>
    <col min="4110" max="4110" width="15.7265625" style="7" customWidth="1"/>
    <col min="4111" max="4111" width="21" style="7" customWidth="1"/>
    <col min="4112" max="4112" width="3.7265625" style="7" customWidth="1"/>
    <col min="4113" max="4113" width="16.7265625" style="7" customWidth="1"/>
    <col min="4114" max="4114" width="21.453125" style="7" customWidth="1"/>
    <col min="4115" max="4115" width="13.54296875" style="7" customWidth="1"/>
    <col min="4116" max="4116" width="2.26953125" style="7" customWidth="1"/>
    <col min="4117" max="4117" width="16.54296875" style="7" customWidth="1"/>
    <col min="4118" max="4118" width="14.54296875" style="7" customWidth="1"/>
    <col min="4119" max="4119" width="41.26953125" style="7" customWidth="1"/>
    <col min="4120" max="4120" width="9.26953125" style="7"/>
    <col min="4121" max="4126" width="17" style="7" customWidth="1"/>
    <col min="4127" max="4127" width="9.26953125" style="7" customWidth="1"/>
    <col min="4128" max="4355" width="9.26953125" style="7"/>
    <col min="4356" max="4356" width="16" style="7" customWidth="1"/>
    <col min="4357" max="4357" width="12.7265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6953125" style="7" customWidth="1"/>
    <col min="4362" max="4362" width="16" style="7" customWidth="1"/>
    <col min="4363" max="4363" width="16.26953125" style="7" customWidth="1"/>
    <col min="4364" max="4364" width="14.7265625" style="7" bestFit="1" customWidth="1"/>
    <col min="4365" max="4365" width="3.453125" style="7" customWidth="1"/>
    <col min="4366" max="4366" width="15.7265625" style="7" customWidth="1"/>
    <col min="4367" max="4367" width="21" style="7" customWidth="1"/>
    <col min="4368" max="4368" width="3.7265625" style="7" customWidth="1"/>
    <col min="4369" max="4369" width="16.7265625" style="7" customWidth="1"/>
    <col min="4370" max="4370" width="21.453125" style="7" customWidth="1"/>
    <col min="4371" max="4371" width="13.54296875" style="7" customWidth="1"/>
    <col min="4372" max="4372" width="2.26953125" style="7" customWidth="1"/>
    <col min="4373" max="4373" width="16.54296875" style="7" customWidth="1"/>
    <col min="4374" max="4374" width="14.54296875" style="7" customWidth="1"/>
    <col min="4375" max="4375" width="41.26953125" style="7" customWidth="1"/>
    <col min="4376" max="4376" width="9.26953125" style="7"/>
    <col min="4377" max="4382" width="17" style="7" customWidth="1"/>
    <col min="4383" max="4383" width="9.26953125" style="7" customWidth="1"/>
    <col min="4384" max="4611" width="9.26953125" style="7"/>
    <col min="4612" max="4612" width="16" style="7" customWidth="1"/>
    <col min="4613" max="4613" width="12.7265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6953125" style="7" customWidth="1"/>
    <col min="4618" max="4618" width="16" style="7" customWidth="1"/>
    <col min="4619" max="4619" width="16.26953125" style="7" customWidth="1"/>
    <col min="4620" max="4620" width="14.7265625" style="7" bestFit="1" customWidth="1"/>
    <col min="4621" max="4621" width="3.453125" style="7" customWidth="1"/>
    <col min="4622" max="4622" width="15.7265625" style="7" customWidth="1"/>
    <col min="4623" max="4623" width="21" style="7" customWidth="1"/>
    <col min="4624" max="4624" width="3.7265625" style="7" customWidth="1"/>
    <col min="4625" max="4625" width="16.7265625" style="7" customWidth="1"/>
    <col min="4626" max="4626" width="21.453125" style="7" customWidth="1"/>
    <col min="4627" max="4627" width="13.54296875" style="7" customWidth="1"/>
    <col min="4628" max="4628" width="2.26953125" style="7" customWidth="1"/>
    <col min="4629" max="4629" width="16.54296875" style="7" customWidth="1"/>
    <col min="4630" max="4630" width="14.54296875" style="7" customWidth="1"/>
    <col min="4631" max="4631" width="41.26953125" style="7" customWidth="1"/>
    <col min="4632" max="4632" width="9.26953125" style="7"/>
    <col min="4633" max="4638" width="17" style="7" customWidth="1"/>
    <col min="4639" max="4639" width="9.26953125" style="7" customWidth="1"/>
    <col min="4640" max="4867" width="9.26953125" style="7"/>
    <col min="4868" max="4868" width="16" style="7" customWidth="1"/>
    <col min="4869" max="4869" width="12.7265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6953125" style="7" customWidth="1"/>
    <col min="4874" max="4874" width="16" style="7" customWidth="1"/>
    <col min="4875" max="4875" width="16.26953125" style="7" customWidth="1"/>
    <col min="4876" max="4876" width="14.7265625" style="7" bestFit="1" customWidth="1"/>
    <col min="4877" max="4877" width="3.453125" style="7" customWidth="1"/>
    <col min="4878" max="4878" width="15.7265625" style="7" customWidth="1"/>
    <col min="4879" max="4879" width="21" style="7" customWidth="1"/>
    <col min="4880" max="4880" width="3.7265625" style="7" customWidth="1"/>
    <col min="4881" max="4881" width="16.7265625" style="7" customWidth="1"/>
    <col min="4882" max="4882" width="21.453125" style="7" customWidth="1"/>
    <col min="4883" max="4883" width="13.54296875" style="7" customWidth="1"/>
    <col min="4884" max="4884" width="2.26953125" style="7" customWidth="1"/>
    <col min="4885" max="4885" width="16.54296875" style="7" customWidth="1"/>
    <col min="4886" max="4886" width="14.54296875" style="7" customWidth="1"/>
    <col min="4887" max="4887" width="41.26953125" style="7" customWidth="1"/>
    <col min="4888" max="4888" width="9.26953125" style="7"/>
    <col min="4889" max="4894" width="17" style="7" customWidth="1"/>
    <col min="4895" max="4895" width="9.26953125" style="7" customWidth="1"/>
    <col min="4896" max="5123" width="9.26953125" style="7"/>
    <col min="5124" max="5124" width="16" style="7" customWidth="1"/>
    <col min="5125" max="5125" width="12.7265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6953125" style="7" customWidth="1"/>
    <col min="5130" max="5130" width="16" style="7" customWidth="1"/>
    <col min="5131" max="5131" width="16.26953125" style="7" customWidth="1"/>
    <col min="5132" max="5132" width="14.7265625" style="7" bestFit="1" customWidth="1"/>
    <col min="5133" max="5133" width="3.453125" style="7" customWidth="1"/>
    <col min="5134" max="5134" width="15.7265625" style="7" customWidth="1"/>
    <col min="5135" max="5135" width="21" style="7" customWidth="1"/>
    <col min="5136" max="5136" width="3.7265625" style="7" customWidth="1"/>
    <col min="5137" max="5137" width="16.7265625" style="7" customWidth="1"/>
    <col min="5138" max="5138" width="21.453125" style="7" customWidth="1"/>
    <col min="5139" max="5139" width="13.54296875" style="7" customWidth="1"/>
    <col min="5140" max="5140" width="2.26953125" style="7" customWidth="1"/>
    <col min="5141" max="5141" width="16.54296875" style="7" customWidth="1"/>
    <col min="5142" max="5142" width="14.54296875" style="7" customWidth="1"/>
    <col min="5143" max="5143" width="41.26953125" style="7" customWidth="1"/>
    <col min="5144" max="5144" width="9.26953125" style="7"/>
    <col min="5145" max="5150" width="17" style="7" customWidth="1"/>
    <col min="5151" max="5151" width="9.26953125" style="7" customWidth="1"/>
    <col min="5152" max="5379" width="9.26953125" style="7"/>
    <col min="5380" max="5380" width="16" style="7" customWidth="1"/>
    <col min="5381" max="5381" width="12.7265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6953125" style="7" customWidth="1"/>
    <col min="5386" max="5386" width="16" style="7" customWidth="1"/>
    <col min="5387" max="5387" width="16.26953125" style="7" customWidth="1"/>
    <col min="5388" max="5388" width="14.7265625" style="7" bestFit="1" customWidth="1"/>
    <col min="5389" max="5389" width="3.453125" style="7" customWidth="1"/>
    <col min="5390" max="5390" width="15.7265625" style="7" customWidth="1"/>
    <col min="5391" max="5391" width="21" style="7" customWidth="1"/>
    <col min="5392" max="5392" width="3.7265625" style="7" customWidth="1"/>
    <col min="5393" max="5393" width="16.7265625" style="7" customWidth="1"/>
    <col min="5394" max="5394" width="21.453125" style="7" customWidth="1"/>
    <col min="5395" max="5395" width="13.54296875" style="7" customWidth="1"/>
    <col min="5396" max="5396" width="2.26953125" style="7" customWidth="1"/>
    <col min="5397" max="5397" width="16.54296875" style="7" customWidth="1"/>
    <col min="5398" max="5398" width="14.54296875" style="7" customWidth="1"/>
    <col min="5399" max="5399" width="41.26953125" style="7" customWidth="1"/>
    <col min="5400" max="5400" width="9.26953125" style="7"/>
    <col min="5401" max="5406" width="17" style="7" customWidth="1"/>
    <col min="5407" max="5407" width="9.26953125" style="7" customWidth="1"/>
    <col min="5408" max="5635" width="9.26953125" style="7"/>
    <col min="5636" max="5636" width="16" style="7" customWidth="1"/>
    <col min="5637" max="5637" width="12.7265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6953125" style="7" customWidth="1"/>
    <col min="5642" max="5642" width="16" style="7" customWidth="1"/>
    <col min="5643" max="5643" width="16.26953125" style="7" customWidth="1"/>
    <col min="5644" max="5644" width="14.7265625" style="7" bestFit="1" customWidth="1"/>
    <col min="5645" max="5645" width="3.453125" style="7" customWidth="1"/>
    <col min="5646" max="5646" width="15.7265625" style="7" customWidth="1"/>
    <col min="5647" max="5647" width="21" style="7" customWidth="1"/>
    <col min="5648" max="5648" width="3.7265625" style="7" customWidth="1"/>
    <col min="5649" max="5649" width="16.7265625" style="7" customWidth="1"/>
    <col min="5650" max="5650" width="21.453125" style="7" customWidth="1"/>
    <col min="5651" max="5651" width="13.54296875" style="7" customWidth="1"/>
    <col min="5652" max="5652" width="2.26953125" style="7" customWidth="1"/>
    <col min="5653" max="5653" width="16.54296875" style="7" customWidth="1"/>
    <col min="5654" max="5654" width="14.54296875" style="7" customWidth="1"/>
    <col min="5655" max="5655" width="41.26953125" style="7" customWidth="1"/>
    <col min="5656" max="5656" width="9.26953125" style="7"/>
    <col min="5657" max="5662" width="17" style="7" customWidth="1"/>
    <col min="5663" max="5663" width="9.26953125" style="7" customWidth="1"/>
    <col min="5664" max="5891" width="9.26953125" style="7"/>
    <col min="5892" max="5892" width="16" style="7" customWidth="1"/>
    <col min="5893" max="5893" width="12.7265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6953125" style="7" customWidth="1"/>
    <col min="5898" max="5898" width="16" style="7" customWidth="1"/>
    <col min="5899" max="5899" width="16.26953125" style="7" customWidth="1"/>
    <col min="5900" max="5900" width="14.7265625" style="7" bestFit="1" customWidth="1"/>
    <col min="5901" max="5901" width="3.453125" style="7" customWidth="1"/>
    <col min="5902" max="5902" width="15.7265625" style="7" customWidth="1"/>
    <col min="5903" max="5903" width="21" style="7" customWidth="1"/>
    <col min="5904" max="5904" width="3.7265625" style="7" customWidth="1"/>
    <col min="5905" max="5905" width="16.7265625" style="7" customWidth="1"/>
    <col min="5906" max="5906" width="21.453125" style="7" customWidth="1"/>
    <col min="5907" max="5907" width="13.54296875" style="7" customWidth="1"/>
    <col min="5908" max="5908" width="2.26953125" style="7" customWidth="1"/>
    <col min="5909" max="5909" width="16.54296875" style="7" customWidth="1"/>
    <col min="5910" max="5910" width="14.54296875" style="7" customWidth="1"/>
    <col min="5911" max="5911" width="41.26953125" style="7" customWidth="1"/>
    <col min="5912" max="5912" width="9.26953125" style="7"/>
    <col min="5913" max="5918" width="17" style="7" customWidth="1"/>
    <col min="5919" max="5919" width="9.26953125" style="7" customWidth="1"/>
    <col min="5920" max="6147" width="9.26953125" style="7"/>
    <col min="6148" max="6148" width="16" style="7" customWidth="1"/>
    <col min="6149" max="6149" width="12.7265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6953125" style="7" customWidth="1"/>
    <col min="6154" max="6154" width="16" style="7" customWidth="1"/>
    <col min="6155" max="6155" width="16.26953125" style="7" customWidth="1"/>
    <col min="6156" max="6156" width="14.7265625" style="7" bestFit="1" customWidth="1"/>
    <col min="6157" max="6157" width="3.453125" style="7" customWidth="1"/>
    <col min="6158" max="6158" width="15.7265625" style="7" customWidth="1"/>
    <col min="6159" max="6159" width="21" style="7" customWidth="1"/>
    <col min="6160" max="6160" width="3.7265625" style="7" customWidth="1"/>
    <col min="6161" max="6161" width="16.7265625" style="7" customWidth="1"/>
    <col min="6162" max="6162" width="21.453125" style="7" customWidth="1"/>
    <col min="6163" max="6163" width="13.54296875" style="7" customWidth="1"/>
    <col min="6164" max="6164" width="2.26953125" style="7" customWidth="1"/>
    <col min="6165" max="6165" width="16.54296875" style="7" customWidth="1"/>
    <col min="6166" max="6166" width="14.54296875" style="7" customWidth="1"/>
    <col min="6167" max="6167" width="41.26953125" style="7" customWidth="1"/>
    <col min="6168" max="6168" width="9.26953125" style="7"/>
    <col min="6169" max="6174" width="17" style="7" customWidth="1"/>
    <col min="6175" max="6175" width="9.26953125" style="7" customWidth="1"/>
    <col min="6176" max="6403" width="9.26953125" style="7"/>
    <col min="6404" max="6404" width="16" style="7" customWidth="1"/>
    <col min="6405" max="6405" width="12.7265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6953125" style="7" customWidth="1"/>
    <col min="6410" max="6410" width="16" style="7" customWidth="1"/>
    <col min="6411" max="6411" width="16.26953125" style="7" customWidth="1"/>
    <col min="6412" max="6412" width="14.7265625" style="7" bestFit="1" customWidth="1"/>
    <col min="6413" max="6413" width="3.453125" style="7" customWidth="1"/>
    <col min="6414" max="6414" width="15.7265625" style="7" customWidth="1"/>
    <col min="6415" max="6415" width="21" style="7" customWidth="1"/>
    <col min="6416" max="6416" width="3.7265625" style="7" customWidth="1"/>
    <col min="6417" max="6417" width="16.7265625" style="7" customWidth="1"/>
    <col min="6418" max="6418" width="21.453125" style="7" customWidth="1"/>
    <col min="6419" max="6419" width="13.54296875" style="7" customWidth="1"/>
    <col min="6420" max="6420" width="2.26953125" style="7" customWidth="1"/>
    <col min="6421" max="6421" width="16.54296875" style="7" customWidth="1"/>
    <col min="6422" max="6422" width="14.54296875" style="7" customWidth="1"/>
    <col min="6423" max="6423" width="41.26953125" style="7" customWidth="1"/>
    <col min="6424" max="6424" width="9.26953125" style="7"/>
    <col min="6425" max="6430" width="17" style="7" customWidth="1"/>
    <col min="6431" max="6431" width="9.26953125" style="7" customWidth="1"/>
    <col min="6432" max="6659" width="9.26953125" style="7"/>
    <col min="6660" max="6660" width="16" style="7" customWidth="1"/>
    <col min="6661" max="6661" width="12.7265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6953125" style="7" customWidth="1"/>
    <col min="6666" max="6666" width="16" style="7" customWidth="1"/>
    <col min="6667" max="6667" width="16.26953125" style="7" customWidth="1"/>
    <col min="6668" max="6668" width="14.7265625" style="7" bestFit="1" customWidth="1"/>
    <col min="6669" max="6669" width="3.453125" style="7" customWidth="1"/>
    <col min="6670" max="6670" width="15.7265625" style="7" customWidth="1"/>
    <col min="6671" max="6671" width="21" style="7" customWidth="1"/>
    <col min="6672" max="6672" width="3.7265625" style="7" customWidth="1"/>
    <col min="6673" max="6673" width="16.7265625" style="7" customWidth="1"/>
    <col min="6674" max="6674" width="21.453125" style="7" customWidth="1"/>
    <col min="6675" max="6675" width="13.54296875" style="7" customWidth="1"/>
    <col min="6676" max="6676" width="2.26953125" style="7" customWidth="1"/>
    <col min="6677" max="6677" width="16.54296875" style="7" customWidth="1"/>
    <col min="6678" max="6678" width="14.54296875" style="7" customWidth="1"/>
    <col min="6679" max="6679" width="41.26953125" style="7" customWidth="1"/>
    <col min="6680" max="6680" width="9.26953125" style="7"/>
    <col min="6681" max="6686" width="17" style="7" customWidth="1"/>
    <col min="6687" max="6687" width="9.26953125" style="7" customWidth="1"/>
    <col min="6688" max="6915" width="9.26953125" style="7"/>
    <col min="6916" max="6916" width="16" style="7" customWidth="1"/>
    <col min="6917" max="6917" width="12.7265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6953125" style="7" customWidth="1"/>
    <col min="6922" max="6922" width="16" style="7" customWidth="1"/>
    <col min="6923" max="6923" width="16.26953125" style="7" customWidth="1"/>
    <col min="6924" max="6924" width="14.7265625" style="7" bestFit="1" customWidth="1"/>
    <col min="6925" max="6925" width="3.453125" style="7" customWidth="1"/>
    <col min="6926" max="6926" width="15.7265625" style="7" customWidth="1"/>
    <col min="6927" max="6927" width="21" style="7" customWidth="1"/>
    <col min="6928" max="6928" width="3.7265625" style="7" customWidth="1"/>
    <col min="6929" max="6929" width="16.7265625" style="7" customWidth="1"/>
    <col min="6930" max="6930" width="21.453125" style="7" customWidth="1"/>
    <col min="6931" max="6931" width="13.54296875" style="7" customWidth="1"/>
    <col min="6932" max="6932" width="2.26953125" style="7" customWidth="1"/>
    <col min="6933" max="6933" width="16.54296875" style="7" customWidth="1"/>
    <col min="6934" max="6934" width="14.54296875" style="7" customWidth="1"/>
    <col min="6935" max="6935" width="41.26953125" style="7" customWidth="1"/>
    <col min="6936" max="6936" width="9.26953125" style="7"/>
    <col min="6937" max="6942" width="17" style="7" customWidth="1"/>
    <col min="6943" max="6943" width="9.26953125" style="7" customWidth="1"/>
    <col min="6944" max="7171" width="9.26953125" style="7"/>
    <col min="7172" max="7172" width="16" style="7" customWidth="1"/>
    <col min="7173" max="7173" width="12.7265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6953125" style="7" customWidth="1"/>
    <col min="7178" max="7178" width="16" style="7" customWidth="1"/>
    <col min="7179" max="7179" width="16.26953125" style="7" customWidth="1"/>
    <col min="7180" max="7180" width="14.7265625" style="7" bestFit="1" customWidth="1"/>
    <col min="7181" max="7181" width="3.453125" style="7" customWidth="1"/>
    <col min="7182" max="7182" width="15.7265625" style="7" customWidth="1"/>
    <col min="7183" max="7183" width="21" style="7" customWidth="1"/>
    <col min="7184" max="7184" width="3.7265625" style="7" customWidth="1"/>
    <col min="7185" max="7185" width="16.7265625" style="7" customWidth="1"/>
    <col min="7186" max="7186" width="21.453125" style="7" customWidth="1"/>
    <col min="7187" max="7187" width="13.54296875" style="7" customWidth="1"/>
    <col min="7188" max="7188" width="2.26953125" style="7" customWidth="1"/>
    <col min="7189" max="7189" width="16.54296875" style="7" customWidth="1"/>
    <col min="7190" max="7190" width="14.54296875" style="7" customWidth="1"/>
    <col min="7191" max="7191" width="41.26953125" style="7" customWidth="1"/>
    <col min="7192" max="7192" width="9.26953125" style="7"/>
    <col min="7193" max="7198" width="17" style="7" customWidth="1"/>
    <col min="7199" max="7199" width="9.26953125" style="7" customWidth="1"/>
    <col min="7200" max="7427" width="9.26953125" style="7"/>
    <col min="7428" max="7428" width="16" style="7" customWidth="1"/>
    <col min="7429" max="7429" width="12.7265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6953125" style="7" customWidth="1"/>
    <col min="7434" max="7434" width="16" style="7" customWidth="1"/>
    <col min="7435" max="7435" width="16.26953125" style="7" customWidth="1"/>
    <col min="7436" max="7436" width="14.7265625" style="7" bestFit="1" customWidth="1"/>
    <col min="7437" max="7437" width="3.453125" style="7" customWidth="1"/>
    <col min="7438" max="7438" width="15.7265625" style="7" customWidth="1"/>
    <col min="7439" max="7439" width="21" style="7" customWidth="1"/>
    <col min="7440" max="7440" width="3.7265625" style="7" customWidth="1"/>
    <col min="7441" max="7441" width="16.7265625" style="7" customWidth="1"/>
    <col min="7442" max="7442" width="21.453125" style="7" customWidth="1"/>
    <col min="7443" max="7443" width="13.54296875" style="7" customWidth="1"/>
    <col min="7444" max="7444" width="2.26953125" style="7" customWidth="1"/>
    <col min="7445" max="7445" width="16.54296875" style="7" customWidth="1"/>
    <col min="7446" max="7446" width="14.54296875" style="7" customWidth="1"/>
    <col min="7447" max="7447" width="41.26953125" style="7" customWidth="1"/>
    <col min="7448" max="7448" width="9.26953125" style="7"/>
    <col min="7449" max="7454" width="17" style="7" customWidth="1"/>
    <col min="7455" max="7455" width="9.26953125" style="7" customWidth="1"/>
    <col min="7456" max="7683" width="9.26953125" style="7"/>
    <col min="7684" max="7684" width="16" style="7" customWidth="1"/>
    <col min="7685" max="7685" width="12.7265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6953125" style="7" customWidth="1"/>
    <col min="7690" max="7690" width="16" style="7" customWidth="1"/>
    <col min="7691" max="7691" width="16.26953125" style="7" customWidth="1"/>
    <col min="7692" max="7692" width="14.7265625" style="7" bestFit="1" customWidth="1"/>
    <col min="7693" max="7693" width="3.453125" style="7" customWidth="1"/>
    <col min="7694" max="7694" width="15.7265625" style="7" customWidth="1"/>
    <col min="7695" max="7695" width="21" style="7" customWidth="1"/>
    <col min="7696" max="7696" width="3.7265625" style="7" customWidth="1"/>
    <col min="7697" max="7697" width="16.7265625" style="7" customWidth="1"/>
    <col min="7698" max="7698" width="21.453125" style="7" customWidth="1"/>
    <col min="7699" max="7699" width="13.54296875" style="7" customWidth="1"/>
    <col min="7700" max="7700" width="2.26953125" style="7" customWidth="1"/>
    <col min="7701" max="7701" width="16.54296875" style="7" customWidth="1"/>
    <col min="7702" max="7702" width="14.54296875" style="7" customWidth="1"/>
    <col min="7703" max="7703" width="41.26953125" style="7" customWidth="1"/>
    <col min="7704" max="7704" width="9.26953125" style="7"/>
    <col min="7705" max="7710" width="17" style="7" customWidth="1"/>
    <col min="7711" max="7711" width="9.26953125" style="7" customWidth="1"/>
    <col min="7712" max="7939" width="9.26953125" style="7"/>
    <col min="7940" max="7940" width="16" style="7" customWidth="1"/>
    <col min="7941" max="7941" width="12.7265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6953125" style="7" customWidth="1"/>
    <col min="7946" max="7946" width="16" style="7" customWidth="1"/>
    <col min="7947" max="7947" width="16.26953125" style="7" customWidth="1"/>
    <col min="7948" max="7948" width="14.7265625" style="7" bestFit="1" customWidth="1"/>
    <col min="7949" max="7949" width="3.453125" style="7" customWidth="1"/>
    <col min="7950" max="7950" width="15.7265625" style="7" customWidth="1"/>
    <col min="7951" max="7951" width="21" style="7" customWidth="1"/>
    <col min="7952" max="7952" width="3.7265625" style="7" customWidth="1"/>
    <col min="7953" max="7953" width="16.7265625" style="7" customWidth="1"/>
    <col min="7954" max="7954" width="21.453125" style="7" customWidth="1"/>
    <col min="7955" max="7955" width="13.54296875" style="7" customWidth="1"/>
    <col min="7956" max="7956" width="2.26953125" style="7" customWidth="1"/>
    <col min="7957" max="7957" width="16.54296875" style="7" customWidth="1"/>
    <col min="7958" max="7958" width="14.54296875" style="7" customWidth="1"/>
    <col min="7959" max="7959" width="41.26953125" style="7" customWidth="1"/>
    <col min="7960" max="7960" width="9.26953125" style="7"/>
    <col min="7961" max="7966" width="17" style="7" customWidth="1"/>
    <col min="7967" max="7967" width="9.26953125" style="7" customWidth="1"/>
    <col min="7968" max="8195" width="9.26953125" style="7"/>
    <col min="8196" max="8196" width="16" style="7" customWidth="1"/>
    <col min="8197" max="8197" width="12.7265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6953125" style="7" customWidth="1"/>
    <col min="8202" max="8202" width="16" style="7" customWidth="1"/>
    <col min="8203" max="8203" width="16.26953125" style="7" customWidth="1"/>
    <col min="8204" max="8204" width="14.7265625" style="7" bestFit="1" customWidth="1"/>
    <col min="8205" max="8205" width="3.453125" style="7" customWidth="1"/>
    <col min="8206" max="8206" width="15.7265625" style="7" customWidth="1"/>
    <col min="8207" max="8207" width="21" style="7" customWidth="1"/>
    <col min="8208" max="8208" width="3.7265625" style="7" customWidth="1"/>
    <col min="8209" max="8209" width="16.7265625" style="7" customWidth="1"/>
    <col min="8210" max="8210" width="21.453125" style="7" customWidth="1"/>
    <col min="8211" max="8211" width="13.54296875" style="7" customWidth="1"/>
    <col min="8212" max="8212" width="2.26953125" style="7" customWidth="1"/>
    <col min="8213" max="8213" width="16.54296875" style="7" customWidth="1"/>
    <col min="8214" max="8214" width="14.54296875" style="7" customWidth="1"/>
    <col min="8215" max="8215" width="41.26953125" style="7" customWidth="1"/>
    <col min="8216" max="8216" width="9.26953125" style="7"/>
    <col min="8217" max="8222" width="17" style="7" customWidth="1"/>
    <col min="8223" max="8223" width="9.26953125" style="7" customWidth="1"/>
    <col min="8224" max="8451" width="9.26953125" style="7"/>
    <col min="8452" max="8452" width="16" style="7" customWidth="1"/>
    <col min="8453" max="8453" width="12.7265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6953125" style="7" customWidth="1"/>
    <col min="8458" max="8458" width="16" style="7" customWidth="1"/>
    <col min="8459" max="8459" width="16.26953125" style="7" customWidth="1"/>
    <col min="8460" max="8460" width="14.7265625" style="7" bestFit="1" customWidth="1"/>
    <col min="8461" max="8461" width="3.453125" style="7" customWidth="1"/>
    <col min="8462" max="8462" width="15.7265625" style="7" customWidth="1"/>
    <col min="8463" max="8463" width="21" style="7" customWidth="1"/>
    <col min="8464" max="8464" width="3.7265625" style="7" customWidth="1"/>
    <col min="8465" max="8465" width="16.7265625" style="7" customWidth="1"/>
    <col min="8466" max="8466" width="21.453125" style="7" customWidth="1"/>
    <col min="8467" max="8467" width="13.54296875" style="7" customWidth="1"/>
    <col min="8468" max="8468" width="2.26953125" style="7" customWidth="1"/>
    <col min="8469" max="8469" width="16.54296875" style="7" customWidth="1"/>
    <col min="8470" max="8470" width="14.54296875" style="7" customWidth="1"/>
    <col min="8471" max="8471" width="41.26953125" style="7" customWidth="1"/>
    <col min="8472" max="8472" width="9.26953125" style="7"/>
    <col min="8473" max="8478" width="17" style="7" customWidth="1"/>
    <col min="8479" max="8479" width="9.26953125" style="7" customWidth="1"/>
    <col min="8480" max="8707" width="9.26953125" style="7"/>
    <col min="8708" max="8708" width="16" style="7" customWidth="1"/>
    <col min="8709" max="8709" width="12.7265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6953125" style="7" customWidth="1"/>
    <col min="8714" max="8714" width="16" style="7" customWidth="1"/>
    <col min="8715" max="8715" width="16.26953125" style="7" customWidth="1"/>
    <col min="8716" max="8716" width="14.7265625" style="7" bestFit="1" customWidth="1"/>
    <col min="8717" max="8717" width="3.453125" style="7" customWidth="1"/>
    <col min="8718" max="8718" width="15.7265625" style="7" customWidth="1"/>
    <col min="8719" max="8719" width="21" style="7" customWidth="1"/>
    <col min="8720" max="8720" width="3.7265625" style="7" customWidth="1"/>
    <col min="8721" max="8721" width="16.7265625" style="7" customWidth="1"/>
    <col min="8722" max="8722" width="21.453125" style="7" customWidth="1"/>
    <col min="8723" max="8723" width="13.54296875" style="7" customWidth="1"/>
    <col min="8724" max="8724" width="2.26953125" style="7" customWidth="1"/>
    <col min="8725" max="8725" width="16.54296875" style="7" customWidth="1"/>
    <col min="8726" max="8726" width="14.54296875" style="7" customWidth="1"/>
    <col min="8727" max="8727" width="41.26953125" style="7" customWidth="1"/>
    <col min="8728" max="8728" width="9.26953125" style="7"/>
    <col min="8729" max="8734" width="17" style="7" customWidth="1"/>
    <col min="8735" max="8735" width="9.26953125" style="7" customWidth="1"/>
    <col min="8736" max="8963" width="9.26953125" style="7"/>
    <col min="8964" max="8964" width="16" style="7" customWidth="1"/>
    <col min="8965" max="8965" width="12.7265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6953125" style="7" customWidth="1"/>
    <col min="8970" max="8970" width="16" style="7" customWidth="1"/>
    <col min="8971" max="8971" width="16.26953125" style="7" customWidth="1"/>
    <col min="8972" max="8972" width="14.7265625" style="7" bestFit="1" customWidth="1"/>
    <col min="8973" max="8973" width="3.453125" style="7" customWidth="1"/>
    <col min="8974" max="8974" width="15.7265625" style="7" customWidth="1"/>
    <col min="8975" max="8975" width="21" style="7" customWidth="1"/>
    <col min="8976" max="8976" width="3.7265625" style="7" customWidth="1"/>
    <col min="8977" max="8977" width="16.7265625" style="7" customWidth="1"/>
    <col min="8978" max="8978" width="21.453125" style="7" customWidth="1"/>
    <col min="8979" max="8979" width="13.54296875" style="7" customWidth="1"/>
    <col min="8980" max="8980" width="2.26953125" style="7" customWidth="1"/>
    <col min="8981" max="8981" width="16.54296875" style="7" customWidth="1"/>
    <col min="8982" max="8982" width="14.54296875" style="7" customWidth="1"/>
    <col min="8983" max="8983" width="41.26953125" style="7" customWidth="1"/>
    <col min="8984" max="8984" width="9.26953125" style="7"/>
    <col min="8985" max="8990" width="17" style="7" customWidth="1"/>
    <col min="8991" max="8991" width="9.26953125" style="7" customWidth="1"/>
    <col min="8992" max="9219" width="9.26953125" style="7"/>
    <col min="9220" max="9220" width="16" style="7" customWidth="1"/>
    <col min="9221" max="9221" width="12.7265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6953125" style="7" customWidth="1"/>
    <col min="9226" max="9226" width="16" style="7" customWidth="1"/>
    <col min="9227" max="9227" width="16.26953125" style="7" customWidth="1"/>
    <col min="9228" max="9228" width="14.7265625" style="7" bestFit="1" customWidth="1"/>
    <col min="9229" max="9229" width="3.453125" style="7" customWidth="1"/>
    <col min="9230" max="9230" width="15.7265625" style="7" customWidth="1"/>
    <col min="9231" max="9231" width="21" style="7" customWidth="1"/>
    <col min="9232" max="9232" width="3.7265625" style="7" customWidth="1"/>
    <col min="9233" max="9233" width="16.7265625" style="7" customWidth="1"/>
    <col min="9234" max="9234" width="21.453125" style="7" customWidth="1"/>
    <col min="9235" max="9235" width="13.54296875" style="7" customWidth="1"/>
    <col min="9236" max="9236" width="2.26953125" style="7" customWidth="1"/>
    <col min="9237" max="9237" width="16.54296875" style="7" customWidth="1"/>
    <col min="9238" max="9238" width="14.54296875" style="7" customWidth="1"/>
    <col min="9239" max="9239" width="41.26953125" style="7" customWidth="1"/>
    <col min="9240" max="9240" width="9.26953125" style="7"/>
    <col min="9241" max="9246" width="17" style="7" customWidth="1"/>
    <col min="9247" max="9247" width="9.26953125" style="7" customWidth="1"/>
    <col min="9248" max="9475" width="9.26953125" style="7"/>
    <col min="9476" max="9476" width="16" style="7" customWidth="1"/>
    <col min="9477" max="9477" width="12.7265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6953125" style="7" customWidth="1"/>
    <col min="9482" max="9482" width="16" style="7" customWidth="1"/>
    <col min="9483" max="9483" width="16.26953125" style="7" customWidth="1"/>
    <col min="9484" max="9484" width="14.7265625" style="7" bestFit="1" customWidth="1"/>
    <col min="9485" max="9485" width="3.453125" style="7" customWidth="1"/>
    <col min="9486" max="9486" width="15.7265625" style="7" customWidth="1"/>
    <col min="9487" max="9487" width="21" style="7" customWidth="1"/>
    <col min="9488" max="9488" width="3.7265625" style="7" customWidth="1"/>
    <col min="9489" max="9489" width="16.7265625" style="7" customWidth="1"/>
    <col min="9490" max="9490" width="21.453125" style="7" customWidth="1"/>
    <col min="9491" max="9491" width="13.54296875" style="7" customWidth="1"/>
    <col min="9492" max="9492" width="2.26953125" style="7" customWidth="1"/>
    <col min="9493" max="9493" width="16.54296875" style="7" customWidth="1"/>
    <col min="9494" max="9494" width="14.54296875" style="7" customWidth="1"/>
    <col min="9495" max="9495" width="41.26953125" style="7" customWidth="1"/>
    <col min="9496" max="9496" width="9.26953125" style="7"/>
    <col min="9497" max="9502" width="17" style="7" customWidth="1"/>
    <col min="9503" max="9503" width="9.26953125" style="7" customWidth="1"/>
    <col min="9504" max="9731" width="9.26953125" style="7"/>
    <col min="9732" max="9732" width="16" style="7" customWidth="1"/>
    <col min="9733" max="9733" width="12.7265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6953125" style="7" customWidth="1"/>
    <col min="9738" max="9738" width="16" style="7" customWidth="1"/>
    <col min="9739" max="9739" width="16.26953125" style="7" customWidth="1"/>
    <col min="9740" max="9740" width="14.7265625" style="7" bestFit="1" customWidth="1"/>
    <col min="9741" max="9741" width="3.453125" style="7" customWidth="1"/>
    <col min="9742" max="9742" width="15.7265625" style="7" customWidth="1"/>
    <col min="9743" max="9743" width="21" style="7" customWidth="1"/>
    <col min="9744" max="9744" width="3.7265625" style="7" customWidth="1"/>
    <col min="9745" max="9745" width="16.7265625" style="7" customWidth="1"/>
    <col min="9746" max="9746" width="21.453125" style="7" customWidth="1"/>
    <col min="9747" max="9747" width="13.54296875" style="7" customWidth="1"/>
    <col min="9748" max="9748" width="2.26953125" style="7" customWidth="1"/>
    <col min="9749" max="9749" width="16.54296875" style="7" customWidth="1"/>
    <col min="9750" max="9750" width="14.54296875" style="7" customWidth="1"/>
    <col min="9751" max="9751" width="41.26953125" style="7" customWidth="1"/>
    <col min="9752" max="9752" width="9.26953125" style="7"/>
    <col min="9753" max="9758" width="17" style="7" customWidth="1"/>
    <col min="9759" max="9759" width="9.26953125" style="7" customWidth="1"/>
    <col min="9760" max="9987" width="9.26953125" style="7"/>
    <col min="9988" max="9988" width="16" style="7" customWidth="1"/>
    <col min="9989" max="9989" width="12.7265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6953125" style="7" customWidth="1"/>
    <col min="9994" max="9994" width="16" style="7" customWidth="1"/>
    <col min="9995" max="9995" width="16.26953125" style="7" customWidth="1"/>
    <col min="9996" max="9996" width="14.7265625" style="7" bestFit="1" customWidth="1"/>
    <col min="9997" max="9997" width="3.453125" style="7" customWidth="1"/>
    <col min="9998" max="9998" width="15.7265625" style="7" customWidth="1"/>
    <col min="9999" max="9999" width="21" style="7" customWidth="1"/>
    <col min="10000" max="10000" width="3.7265625" style="7" customWidth="1"/>
    <col min="10001" max="10001" width="16.7265625" style="7" customWidth="1"/>
    <col min="10002" max="10002" width="21.453125" style="7" customWidth="1"/>
    <col min="10003" max="10003" width="13.54296875" style="7" customWidth="1"/>
    <col min="10004" max="10004" width="2.26953125" style="7" customWidth="1"/>
    <col min="10005" max="10005" width="16.54296875" style="7" customWidth="1"/>
    <col min="10006" max="10006" width="14.54296875" style="7" customWidth="1"/>
    <col min="10007" max="10007" width="41.26953125" style="7" customWidth="1"/>
    <col min="10008" max="10008" width="9.26953125" style="7"/>
    <col min="10009" max="10014" width="17" style="7" customWidth="1"/>
    <col min="10015" max="10015" width="9.26953125" style="7" customWidth="1"/>
    <col min="10016" max="10243" width="9.26953125" style="7"/>
    <col min="10244" max="10244" width="16" style="7" customWidth="1"/>
    <col min="10245" max="10245" width="12.7265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6953125" style="7" customWidth="1"/>
    <col min="10250" max="10250" width="16" style="7" customWidth="1"/>
    <col min="10251" max="10251" width="16.26953125" style="7" customWidth="1"/>
    <col min="10252" max="10252" width="14.7265625" style="7" bestFit="1" customWidth="1"/>
    <col min="10253" max="10253" width="3.453125" style="7" customWidth="1"/>
    <col min="10254" max="10254" width="15.7265625" style="7" customWidth="1"/>
    <col min="10255" max="10255" width="21" style="7" customWidth="1"/>
    <col min="10256" max="10256" width="3.7265625" style="7" customWidth="1"/>
    <col min="10257" max="10257" width="16.7265625" style="7" customWidth="1"/>
    <col min="10258" max="10258" width="21.453125" style="7" customWidth="1"/>
    <col min="10259" max="10259" width="13.54296875" style="7" customWidth="1"/>
    <col min="10260" max="10260" width="2.26953125" style="7" customWidth="1"/>
    <col min="10261" max="10261" width="16.54296875" style="7" customWidth="1"/>
    <col min="10262" max="10262" width="14.54296875" style="7" customWidth="1"/>
    <col min="10263" max="10263" width="41.26953125" style="7" customWidth="1"/>
    <col min="10264" max="10264" width="9.26953125" style="7"/>
    <col min="10265" max="10270" width="17" style="7" customWidth="1"/>
    <col min="10271" max="10271" width="9.26953125" style="7" customWidth="1"/>
    <col min="10272" max="10499" width="9.26953125" style="7"/>
    <col min="10500" max="10500" width="16" style="7" customWidth="1"/>
    <col min="10501" max="10501" width="12.7265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6953125" style="7" customWidth="1"/>
    <col min="10506" max="10506" width="16" style="7" customWidth="1"/>
    <col min="10507" max="10507" width="16.26953125" style="7" customWidth="1"/>
    <col min="10508" max="10508" width="14.7265625" style="7" bestFit="1" customWidth="1"/>
    <col min="10509" max="10509" width="3.453125" style="7" customWidth="1"/>
    <col min="10510" max="10510" width="15.7265625" style="7" customWidth="1"/>
    <col min="10511" max="10511" width="21" style="7" customWidth="1"/>
    <col min="10512" max="10512" width="3.7265625" style="7" customWidth="1"/>
    <col min="10513" max="10513" width="16.7265625" style="7" customWidth="1"/>
    <col min="10514" max="10514" width="21.453125" style="7" customWidth="1"/>
    <col min="10515" max="10515" width="13.54296875" style="7" customWidth="1"/>
    <col min="10516" max="10516" width="2.26953125" style="7" customWidth="1"/>
    <col min="10517" max="10517" width="16.54296875" style="7" customWidth="1"/>
    <col min="10518" max="10518" width="14.54296875" style="7" customWidth="1"/>
    <col min="10519" max="10519" width="41.26953125" style="7" customWidth="1"/>
    <col min="10520" max="10520" width="9.26953125" style="7"/>
    <col min="10521" max="10526" width="17" style="7" customWidth="1"/>
    <col min="10527" max="10527" width="9.26953125" style="7" customWidth="1"/>
    <col min="10528" max="10755" width="9.26953125" style="7"/>
    <col min="10756" max="10756" width="16" style="7" customWidth="1"/>
    <col min="10757" max="10757" width="12.7265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6953125" style="7" customWidth="1"/>
    <col min="10762" max="10762" width="16" style="7" customWidth="1"/>
    <col min="10763" max="10763" width="16.26953125" style="7" customWidth="1"/>
    <col min="10764" max="10764" width="14.7265625" style="7" bestFit="1" customWidth="1"/>
    <col min="10765" max="10765" width="3.453125" style="7" customWidth="1"/>
    <col min="10766" max="10766" width="15.7265625" style="7" customWidth="1"/>
    <col min="10767" max="10767" width="21" style="7" customWidth="1"/>
    <col min="10768" max="10768" width="3.7265625" style="7" customWidth="1"/>
    <col min="10769" max="10769" width="16.7265625" style="7" customWidth="1"/>
    <col min="10770" max="10770" width="21.453125" style="7" customWidth="1"/>
    <col min="10771" max="10771" width="13.54296875" style="7" customWidth="1"/>
    <col min="10772" max="10772" width="2.26953125" style="7" customWidth="1"/>
    <col min="10773" max="10773" width="16.54296875" style="7" customWidth="1"/>
    <col min="10774" max="10774" width="14.54296875" style="7" customWidth="1"/>
    <col min="10775" max="10775" width="41.26953125" style="7" customWidth="1"/>
    <col min="10776" max="10776" width="9.26953125" style="7"/>
    <col min="10777" max="10782" width="17" style="7" customWidth="1"/>
    <col min="10783" max="10783" width="9.26953125" style="7" customWidth="1"/>
    <col min="10784" max="11011" width="9.26953125" style="7"/>
    <col min="11012" max="11012" width="16" style="7" customWidth="1"/>
    <col min="11013" max="11013" width="12.7265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6953125" style="7" customWidth="1"/>
    <col min="11018" max="11018" width="16" style="7" customWidth="1"/>
    <col min="11019" max="11019" width="16.26953125" style="7" customWidth="1"/>
    <col min="11020" max="11020" width="14.7265625" style="7" bestFit="1" customWidth="1"/>
    <col min="11021" max="11021" width="3.453125" style="7" customWidth="1"/>
    <col min="11022" max="11022" width="15.7265625" style="7" customWidth="1"/>
    <col min="11023" max="11023" width="21" style="7" customWidth="1"/>
    <col min="11024" max="11024" width="3.7265625" style="7" customWidth="1"/>
    <col min="11025" max="11025" width="16.7265625" style="7" customWidth="1"/>
    <col min="11026" max="11026" width="21.453125" style="7" customWidth="1"/>
    <col min="11027" max="11027" width="13.54296875" style="7" customWidth="1"/>
    <col min="11028" max="11028" width="2.26953125" style="7" customWidth="1"/>
    <col min="11029" max="11029" width="16.54296875" style="7" customWidth="1"/>
    <col min="11030" max="11030" width="14.54296875" style="7" customWidth="1"/>
    <col min="11031" max="11031" width="41.26953125" style="7" customWidth="1"/>
    <col min="11032" max="11032" width="9.26953125" style="7"/>
    <col min="11033" max="11038" width="17" style="7" customWidth="1"/>
    <col min="11039" max="11039" width="9.26953125" style="7" customWidth="1"/>
    <col min="11040" max="11267" width="9.26953125" style="7"/>
    <col min="11268" max="11268" width="16" style="7" customWidth="1"/>
    <col min="11269" max="11269" width="12.7265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6953125" style="7" customWidth="1"/>
    <col min="11274" max="11274" width="16" style="7" customWidth="1"/>
    <col min="11275" max="11275" width="16.26953125" style="7" customWidth="1"/>
    <col min="11276" max="11276" width="14.7265625" style="7" bestFit="1" customWidth="1"/>
    <col min="11277" max="11277" width="3.453125" style="7" customWidth="1"/>
    <col min="11278" max="11278" width="15.7265625" style="7" customWidth="1"/>
    <col min="11279" max="11279" width="21" style="7" customWidth="1"/>
    <col min="11280" max="11280" width="3.7265625" style="7" customWidth="1"/>
    <col min="11281" max="11281" width="16.7265625" style="7" customWidth="1"/>
    <col min="11282" max="11282" width="21.453125" style="7" customWidth="1"/>
    <col min="11283" max="11283" width="13.54296875" style="7" customWidth="1"/>
    <col min="11284" max="11284" width="2.26953125" style="7" customWidth="1"/>
    <col min="11285" max="11285" width="16.54296875" style="7" customWidth="1"/>
    <col min="11286" max="11286" width="14.54296875" style="7" customWidth="1"/>
    <col min="11287" max="11287" width="41.26953125" style="7" customWidth="1"/>
    <col min="11288" max="11288" width="9.26953125" style="7"/>
    <col min="11289" max="11294" width="17" style="7" customWidth="1"/>
    <col min="11295" max="11295" width="9.26953125" style="7" customWidth="1"/>
    <col min="11296" max="11523" width="9.26953125" style="7"/>
    <col min="11524" max="11524" width="16" style="7" customWidth="1"/>
    <col min="11525" max="11525" width="12.7265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6953125" style="7" customWidth="1"/>
    <col min="11530" max="11530" width="16" style="7" customWidth="1"/>
    <col min="11531" max="11531" width="16.26953125" style="7" customWidth="1"/>
    <col min="11532" max="11532" width="14.7265625" style="7" bestFit="1" customWidth="1"/>
    <col min="11533" max="11533" width="3.453125" style="7" customWidth="1"/>
    <col min="11534" max="11534" width="15.7265625" style="7" customWidth="1"/>
    <col min="11535" max="11535" width="21" style="7" customWidth="1"/>
    <col min="11536" max="11536" width="3.7265625" style="7" customWidth="1"/>
    <col min="11537" max="11537" width="16.7265625" style="7" customWidth="1"/>
    <col min="11538" max="11538" width="21.453125" style="7" customWidth="1"/>
    <col min="11539" max="11539" width="13.54296875" style="7" customWidth="1"/>
    <col min="11540" max="11540" width="2.26953125" style="7" customWidth="1"/>
    <col min="11541" max="11541" width="16.54296875" style="7" customWidth="1"/>
    <col min="11542" max="11542" width="14.54296875" style="7" customWidth="1"/>
    <col min="11543" max="11543" width="41.26953125" style="7" customWidth="1"/>
    <col min="11544" max="11544" width="9.26953125" style="7"/>
    <col min="11545" max="11550" width="17" style="7" customWidth="1"/>
    <col min="11551" max="11551" width="9.26953125" style="7" customWidth="1"/>
    <col min="11552" max="11779" width="9.26953125" style="7"/>
    <col min="11780" max="11780" width="16" style="7" customWidth="1"/>
    <col min="11781" max="11781" width="12.7265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6953125" style="7" customWidth="1"/>
    <col min="11786" max="11786" width="16" style="7" customWidth="1"/>
    <col min="11787" max="11787" width="16.26953125" style="7" customWidth="1"/>
    <col min="11788" max="11788" width="14.7265625" style="7" bestFit="1" customWidth="1"/>
    <col min="11789" max="11789" width="3.453125" style="7" customWidth="1"/>
    <col min="11790" max="11790" width="15.7265625" style="7" customWidth="1"/>
    <col min="11791" max="11791" width="21" style="7" customWidth="1"/>
    <col min="11792" max="11792" width="3.7265625" style="7" customWidth="1"/>
    <col min="11793" max="11793" width="16.7265625" style="7" customWidth="1"/>
    <col min="11794" max="11794" width="21.453125" style="7" customWidth="1"/>
    <col min="11795" max="11795" width="13.54296875" style="7" customWidth="1"/>
    <col min="11796" max="11796" width="2.26953125" style="7" customWidth="1"/>
    <col min="11797" max="11797" width="16.54296875" style="7" customWidth="1"/>
    <col min="11798" max="11798" width="14.54296875" style="7" customWidth="1"/>
    <col min="11799" max="11799" width="41.26953125" style="7" customWidth="1"/>
    <col min="11800" max="11800" width="9.26953125" style="7"/>
    <col min="11801" max="11806" width="17" style="7" customWidth="1"/>
    <col min="11807" max="11807" width="9.26953125" style="7" customWidth="1"/>
    <col min="11808" max="12035" width="9.26953125" style="7"/>
    <col min="12036" max="12036" width="16" style="7" customWidth="1"/>
    <col min="12037" max="12037" width="12.7265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6953125" style="7" customWidth="1"/>
    <col min="12042" max="12042" width="16" style="7" customWidth="1"/>
    <col min="12043" max="12043" width="16.26953125" style="7" customWidth="1"/>
    <col min="12044" max="12044" width="14.7265625" style="7" bestFit="1" customWidth="1"/>
    <col min="12045" max="12045" width="3.453125" style="7" customWidth="1"/>
    <col min="12046" max="12046" width="15.7265625" style="7" customWidth="1"/>
    <col min="12047" max="12047" width="21" style="7" customWidth="1"/>
    <col min="12048" max="12048" width="3.7265625" style="7" customWidth="1"/>
    <col min="12049" max="12049" width="16.7265625" style="7" customWidth="1"/>
    <col min="12050" max="12050" width="21.453125" style="7" customWidth="1"/>
    <col min="12051" max="12051" width="13.54296875" style="7" customWidth="1"/>
    <col min="12052" max="12052" width="2.26953125" style="7" customWidth="1"/>
    <col min="12053" max="12053" width="16.54296875" style="7" customWidth="1"/>
    <col min="12054" max="12054" width="14.54296875" style="7" customWidth="1"/>
    <col min="12055" max="12055" width="41.26953125" style="7" customWidth="1"/>
    <col min="12056" max="12056" width="9.26953125" style="7"/>
    <col min="12057" max="12062" width="17" style="7" customWidth="1"/>
    <col min="12063" max="12063" width="9.26953125" style="7" customWidth="1"/>
    <col min="12064" max="12291" width="9.26953125" style="7"/>
    <col min="12292" max="12292" width="16" style="7" customWidth="1"/>
    <col min="12293" max="12293" width="12.7265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6953125" style="7" customWidth="1"/>
    <col min="12298" max="12298" width="16" style="7" customWidth="1"/>
    <col min="12299" max="12299" width="16.26953125" style="7" customWidth="1"/>
    <col min="12300" max="12300" width="14.7265625" style="7" bestFit="1" customWidth="1"/>
    <col min="12301" max="12301" width="3.453125" style="7" customWidth="1"/>
    <col min="12302" max="12302" width="15.7265625" style="7" customWidth="1"/>
    <col min="12303" max="12303" width="21" style="7" customWidth="1"/>
    <col min="12304" max="12304" width="3.7265625" style="7" customWidth="1"/>
    <col min="12305" max="12305" width="16.7265625" style="7" customWidth="1"/>
    <col min="12306" max="12306" width="21.453125" style="7" customWidth="1"/>
    <col min="12307" max="12307" width="13.54296875" style="7" customWidth="1"/>
    <col min="12308" max="12308" width="2.26953125" style="7" customWidth="1"/>
    <col min="12309" max="12309" width="16.54296875" style="7" customWidth="1"/>
    <col min="12310" max="12310" width="14.54296875" style="7" customWidth="1"/>
    <col min="12311" max="12311" width="41.26953125" style="7" customWidth="1"/>
    <col min="12312" max="12312" width="9.26953125" style="7"/>
    <col min="12313" max="12318" width="17" style="7" customWidth="1"/>
    <col min="12319" max="12319" width="9.26953125" style="7" customWidth="1"/>
    <col min="12320" max="12547" width="9.26953125" style="7"/>
    <col min="12548" max="12548" width="16" style="7" customWidth="1"/>
    <col min="12549" max="12549" width="12.7265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6953125" style="7" customWidth="1"/>
    <col min="12554" max="12554" width="16" style="7" customWidth="1"/>
    <col min="12555" max="12555" width="16.26953125" style="7" customWidth="1"/>
    <col min="12556" max="12556" width="14.7265625" style="7" bestFit="1" customWidth="1"/>
    <col min="12557" max="12557" width="3.453125" style="7" customWidth="1"/>
    <col min="12558" max="12558" width="15.7265625" style="7" customWidth="1"/>
    <col min="12559" max="12559" width="21" style="7" customWidth="1"/>
    <col min="12560" max="12560" width="3.7265625" style="7" customWidth="1"/>
    <col min="12561" max="12561" width="16.7265625" style="7" customWidth="1"/>
    <col min="12562" max="12562" width="21.453125" style="7" customWidth="1"/>
    <col min="12563" max="12563" width="13.54296875" style="7" customWidth="1"/>
    <col min="12564" max="12564" width="2.26953125" style="7" customWidth="1"/>
    <col min="12565" max="12565" width="16.54296875" style="7" customWidth="1"/>
    <col min="12566" max="12566" width="14.54296875" style="7" customWidth="1"/>
    <col min="12567" max="12567" width="41.26953125" style="7" customWidth="1"/>
    <col min="12568" max="12568" width="9.26953125" style="7"/>
    <col min="12569" max="12574" width="17" style="7" customWidth="1"/>
    <col min="12575" max="12575" width="9.26953125" style="7" customWidth="1"/>
    <col min="12576" max="12803" width="9.26953125" style="7"/>
    <col min="12804" max="12804" width="16" style="7" customWidth="1"/>
    <col min="12805" max="12805" width="12.7265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6953125" style="7" customWidth="1"/>
    <col min="12810" max="12810" width="16" style="7" customWidth="1"/>
    <col min="12811" max="12811" width="16.26953125" style="7" customWidth="1"/>
    <col min="12812" max="12812" width="14.7265625" style="7" bestFit="1" customWidth="1"/>
    <col min="12813" max="12813" width="3.453125" style="7" customWidth="1"/>
    <col min="12814" max="12814" width="15.7265625" style="7" customWidth="1"/>
    <col min="12815" max="12815" width="21" style="7" customWidth="1"/>
    <col min="12816" max="12816" width="3.7265625" style="7" customWidth="1"/>
    <col min="12817" max="12817" width="16.7265625" style="7" customWidth="1"/>
    <col min="12818" max="12818" width="21.453125" style="7" customWidth="1"/>
    <col min="12819" max="12819" width="13.54296875" style="7" customWidth="1"/>
    <col min="12820" max="12820" width="2.26953125" style="7" customWidth="1"/>
    <col min="12821" max="12821" width="16.54296875" style="7" customWidth="1"/>
    <col min="12822" max="12822" width="14.54296875" style="7" customWidth="1"/>
    <col min="12823" max="12823" width="41.26953125" style="7" customWidth="1"/>
    <col min="12824" max="12824" width="9.26953125" style="7"/>
    <col min="12825" max="12830" width="17" style="7" customWidth="1"/>
    <col min="12831" max="12831" width="9.26953125" style="7" customWidth="1"/>
    <col min="12832" max="13059" width="9.26953125" style="7"/>
    <col min="13060" max="13060" width="16" style="7" customWidth="1"/>
    <col min="13061" max="13061" width="12.7265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6953125" style="7" customWidth="1"/>
    <col min="13066" max="13066" width="16" style="7" customWidth="1"/>
    <col min="13067" max="13067" width="16.26953125" style="7" customWidth="1"/>
    <col min="13068" max="13068" width="14.7265625" style="7" bestFit="1" customWidth="1"/>
    <col min="13069" max="13069" width="3.453125" style="7" customWidth="1"/>
    <col min="13070" max="13070" width="15.7265625" style="7" customWidth="1"/>
    <col min="13071" max="13071" width="21" style="7" customWidth="1"/>
    <col min="13072" max="13072" width="3.7265625" style="7" customWidth="1"/>
    <col min="13073" max="13073" width="16.7265625" style="7" customWidth="1"/>
    <col min="13074" max="13074" width="21.453125" style="7" customWidth="1"/>
    <col min="13075" max="13075" width="13.54296875" style="7" customWidth="1"/>
    <col min="13076" max="13076" width="2.26953125" style="7" customWidth="1"/>
    <col min="13077" max="13077" width="16.54296875" style="7" customWidth="1"/>
    <col min="13078" max="13078" width="14.54296875" style="7" customWidth="1"/>
    <col min="13079" max="13079" width="41.26953125" style="7" customWidth="1"/>
    <col min="13080" max="13080" width="9.26953125" style="7"/>
    <col min="13081" max="13086" width="17" style="7" customWidth="1"/>
    <col min="13087" max="13087" width="9.26953125" style="7" customWidth="1"/>
    <col min="13088" max="13315" width="9.26953125" style="7"/>
    <col min="13316" max="13316" width="16" style="7" customWidth="1"/>
    <col min="13317" max="13317" width="12.7265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6953125" style="7" customWidth="1"/>
    <col min="13322" max="13322" width="16" style="7" customWidth="1"/>
    <col min="13323" max="13323" width="16.26953125" style="7" customWidth="1"/>
    <col min="13324" max="13324" width="14.7265625" style="7" bestFit="1" customWidth="1"/>
    <col min="13325" max="13325" width="3.453125" style="7" customWidth="1"/>
    <col min="13326" max="13326" width="15.7265625" style="7" customWidth="1"/>
    <col min="13327" max="13327" width="21" style="7" customWidth="1"/>
    <col min="13328" max="13328" width="3.7265625" style="7" customWidth="1"/>
    <col min="13329" max="13329" width="16.7265625" style="7" customWidth="1"/>
    <col min="13330" max="13330" width="21.453125" style="7" customWidth="1"/>
    <col min="13331" max="13331" width="13.54296875" style="7" customWidth="1"/>
    <col min="13332" max="13332" width="2.26953125" style="7" customWidth="1"/>
    <col min="13333" max="13333" width="16.54296875" style="7" customWidth="1"/>
    <col min="13334" max="13334" width="14.54296875" style="7" customWidth="1"/>
    <col min="13335" max="13335" width="41.26953125" style="7" customWidth="1"/>
    <col min="13336" max="13336" width="9.26953125" style="7"/>
    <col min="13337" max="13342" width="17" style="7" customWidth="1"/>
    <col min="13343" max="13343" width="9.26953125" style="7" customWidth="1"/>
    <col min="13344" max="13571" width="9.26953125" style="7"/>
    <col min="13572" max="13572" width="16" style="7" customWidth="1"/>
    <col min="13573" max="13573" width="12.7265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6953125" style="7" customWidth="1"/>
    <col min="13578" max="13578" width="16" style="7" customWidth="1"/>
    <col min="13579" max="13579" width="16.26953125" style="7" customWidth="1"/>
    <col min="13580" max="13580" width="14.7265625" style="7" bestFit="1" customWidth="1"/>
    <col min="13581" max="13581" width="3.453125" style="7" customWidth="1"/>
    <col min="13582" max="13582" width="15.7265625" style="7" customWidth="1"/>
    <col min="13583" max="13583" width="21" style="7" customWidth="1"/>
    <col min="13584" max="13584" width="3.7265625" style="7" customWidth="1"/>
    <col min="13585" max="13585" width="16.7265625" style="7" customWidth="1"/>
    <col min="13586" max="13586" width="21.453125" style="7" customWidth="1"/>
    <col min="13587" max="13587" width="13.54296875" style="7" customWidth="1"/>
    <col min="13588" max="13588" width="2.26953125" style="7" customWidth="1"/>
    <col min="13589" max="13589" width="16.54296875" style="7" customWidth="1"/>
    <col min="13590" max="13590" width="14.54296875" style="7" customWidth="1"/>
    <col min="13591" max="13591" width="41.26953125" style="7" customWidth="1"/>
    <col min="13592" max="13592" width="9.26953125" style="7"/>
    <col min="13593" max="13598" width="17" style="7" customWidth="1"/>
    <col min="13599" max="13599" width="9.26953125" style="7" customWidth="1"/>
    <col min="13600" max="13827" width="9.26953125" style="7"/>
    <col min="13828" max="13828" width="16" style="7" customWidth="1"/>
    <col min="13829" max="13829" width="12.7265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6953125" style="7" customWidth="1"/>
    <col min="13834" max="13834" width="16" style="7" customWidth="1"/>
    <col min="13835" max="13835" width="16.26953125" style="7" customWidth="1"/>
    <col min="13836" max="13836" width="14.7265625" style="7" bestFit="1" customWidth="1"/>
    <col min="13837" max="13837" width="3.453125" style="7" customWidth="1"/>
    <col min="13838" max="13838" width="15.7265625" style="7" customWidth="1"/>
    <col min="13839" max="13839" width="21" style="7" customWidth="1"/>
    <col min="13840" max="13840" width="3.7265625" style="7" customWidth="1"/>
    <col min="13841" max="13841" width="16.7265625" style="7" customWidth="1"/>
    <col min="13842" max="13842" width="21.453125" style="7" customWidth="1"/>
    <col min="13843" max="13843" width="13.54296875" style="7" customWidth="1"/>
    <col min="13844" max="13844" width="2.26953125" style="7" customWidth="1"/>
    <col min="13845" max="13845" width="16.54296875" style="7" customWidth="1"/>
    <col min="13846" max="13846" width="14.54296875" style="7" customWidth="1"/>
    <col min="13847" max="13847" width="41.26953125" style="7" customWidth="1"/>
    <col min="13848" max="13848" width="9.26953125" style="7"/>
    <col min="13849" max="13854" width="17" style="7" customWidth="1"/>
    <col min="13855" max="13855" width="9.26953125" style="7" customWidth="1"/>
    <col min="13856" max="14083" width="9.26953125" style="7"/>
    <col min="14084" max="14084" width="16" style="7" customWidth="1"/>
    <col min="14085" max="14085" width="12.7265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6953125" style="7" customWidth="1"/>
    <col min="14090" max="14090" width="16" style="7" customWidth="1"/>
    <col min="14091" max="14091" width="16.26953125" style="7" customWidth="1"/>
    <col min="14092" max="14092" width="14.7265625" style="7" bestFit="1" customWidth="1"/>
    <col min="14093" max="14093" width="3.453125" style="7" customWidth="1"/>
    <col min="14094" max="14094" width="15.7265625" style="7" customWidth="1"/>
    <col min="14095" max="14095" width="21" style="7" customWidth="1"/>
    <col min="14096" max="14096" width="3.7265625" style="7" customWidth="1"/>
    <col min="14097" max="14097" width="16.7265625" style="7" customWidth="1"/>
    <col min="14098" max="14098" width="21.453125" style="7" customWidth="1"/>
    <col min="14099" max="14099" width="13.54296875" style="7" customWidth="1"/>
    <col min="14100" max="14100" width="2.26953125" style="7" customWidth="1"/>
    <col min="14101" max="14101" width="16.54296875" style="7" customWidth="1"/>
    <col min="14102" max="14102" width="14.54296875" style="7" customWidth="1"/>
    <col min="14103" max="14103" width="41.26953125" style="7" customWidth="1"/>
    <col min="14104" max="14104" width="9.26953125" style="7"/>
    <col min="14105" max="14110" width="17" style="7" customWidth="1"/>
    <col min="14111" max="14111" width="9.26953125" style="7" customWidth="1"/>
    <col min="14112" max="14339" width="9.26953125" style="7"/>
    <col min="14340" max="14340" width="16" style="7" customWidth="1"/>
    <col min="14341" max="14341" width="12.7265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6953125" style="7" customWidth="1"/>
    <col min="14346" max="14346" width="16" style="7" customWidth="1"/>
    <col min="14347" max="14347" width="16.26953125" style="7" customWidth="1"/>
    <col min="14348" max="14348" width="14.7265625" style="7" bestFit="1" customWidth="1"/>
    <col min="14349" max="14349" width="3.453125" style="7" customWidth="1"/>
    <col min="14350" max="14350" width="15.7265625" style="7" customWidth="1"/>
    <col min="14351" max="14351" width="21" style="7" customWidth="1"/>
    <col min="14352" max="14352" width="3.7265625" style="7" customWidth="1"/>
    <col min="14353" max="14353" width="16.7265625" style="7" customWidth="1"/>
    <col min="14354" max="14354" width="21.453125" style="7" customWidth="1"/>
    <col min="14355" max="14355" width="13.54296875" style="7" customWidth="1"/>
    <col min="14356" max="14356" width="2.26953125" style="7" customWidth="1"/>
    <col min="14357" max="14357" width="16.54296875" style="7" customWidth="1"/>
    <col min="14358" max="14358" width="14.54296875" style="7" customWidth="1"/>
    <col min="14359" max="14359" width="41.26953125" style="7" customWidth="1"/>
    <col min="14360" max="14360" width="9.26953125" style="7"/>
    <col min="14361" max="14366" width="17" style="7" customWidth="1"/>
    <col min="14367" max="14367" width="9.26953125" style="7" customWidth="1"/>
    <col min="14368" max="14595" width="9.26953125" style="7"/>
    <col min="14596" max="14596" width="16" style="7" customWidth="1"/>
    <col min="14597" max="14597" width="12.7265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6953125" style="7" customWidth="1"/>
    <col min="14602" max="14602" width="16" style="7" customWidth="1"/>
    <col min="14603" max="14603" width="16.26953125" style="7" customWidth="1"/>
    <col min="14604" max="14604" width="14.7265625" style="7" bestFit="1" customWidth="1"/>
    <col min="14605" max="14605" width="3.453125" style="7" customWidth="1"/>
    <col min="14606" max="14606" width="15.7265625" style="7" customWidth="1"/>
    <col min="14607" max="14607" width="21" style="7" customWidth="1"/>
    <col min="14608" max="14608" width="3.7265625" style="7" customWidth="1"/>
    <col min="14609" max="14609" width="16.7265625" style="7" customWidth="1"/>
    <col min="14610" max="14610" width="21.453125" style="7" customWidth="1"/>
    <col min="14611" max="14611" width="13.54296875" style="7" customWidth="1"/>
    <col min="14612" max="14612" width="2.26953125" style="7" customWidth="1"/>
    <col min="14613" max="14613" width="16.54296875" style="7" customWidth="1"/>
    <col min="14614" max="14614" width="14.54296875" style="7" customWidth="1"/>
    <col min="14615" max="14615" width="41.26953125" style="7" customWidth="1"/>
    <col min="14616" max="14616" width="9.26953125" style="7"/>
    <col min="14617" max="14622" width="17" style="7" customWidth="1"/>
    <col min="14623" max="14623" width="9.26953125" style="7" customWidth="1"/>
    <col min="14624" max="14851" width="9.26953125" style="7"/>
    <col min="14852" max="14852" width="16" style="7" customWidth="1"/>
    <col min="14853" max="14853" width="12.7265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6953125" style="7" customWidth="1"/>
    <col min="14858" max="14858" width="16" style="7" customWidth="1"/>
    <col min="14859" max="14859" width="16.26953125" style="7" customWidth="1"/>
    <col min="14860" max="14860" width="14.7265625" style="7" bestFit="1" customWidth="1"/>
    <col min="14861" max="14861" width="3.453125" style="7" customWidth="1"/>
    <col min="14862" max="14862" width="15.7265625" style="7" customWidth="1"/>
    <col min="14863" max="14863" width="21" style="7" customWidth="1"/>
    <col min="14864" max="14864" width="3.7265625" style="7" customWidth="1"/>
    <col min="14865" max="14865" width="16.7265625" style="7" customWidth="1"/>
    <col min="14866" max="14866" width="21.453125" style="7" customWidth="1"/>
    <col min="14867" max="14867" width="13.54296875" style="7" customWidth="1"/>
    <col min="14868" max="14868" width="2.26953125" style="7" customWidth="1"/>
    <col min="14869" max="14869" width="16.54296875" style="7" customWidth="1"/>
    <col min="14870" max="14870" width="14.54296875" style="7" customWidth="1"/>
    <col min="14871" max="14871" width="41.26953125" style="7" customWidth="1"/>
    <col min="14872" max="14872" width="9.26953125" style="7"/>
    <col min="14873" max="14878" width="17" style="7" customWidth="1"/>
    <col min="14879" max="14879" width="9.26953125" style="7" customWidth="1"/>
    <col min="14880" max="15107" width="9.26953125" style="7"/>
    <col min="15108" max="15108" width="16" style="7" customWidth="1"/>
    <col min="15109" max="15109" width="12.7265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6953125" style="7" customWidth="1"/>
    <col min="15114" max="15114" width="16" style="7" customWidth="1"/>
    <col min="15115" max="15115" width="16.26953125" style="7" customWidth="1"/>
    <col min="15116" max="15116" width="14.7265625" style="7" bestFit="1" customWidth="1"/>
    <col min="15117" max="15117" width="3.453125" style="7" customWidth="1"/>
    <col min="15118" max="15118" width="15.7265625" style="7" customWidth="1"/>
    <col min="15119" max="15119" width="21" style="7" customWidth="1"/>
    <col min="15120" max="15120" width="3.7265625" style="7" customWidth="1"/>
    <col min="15121" max="15121" width="16.7265625" style="7" customWidth="1"/>
    <col min="15122" max="15122" width="21.453125" style="7" customWidth="1"/>
    <col min="15123" max="15123" width="13.54296875" style="7" customWidth="1"/>
    <col min="15124" max="15124" width="2.26953125" style="7" customWidth="1"/>
    <col min="15125" max="15125" width="16.54296875" style="7" customWidth="1"/>
    <col min="15126" max="15126" width="14.54296875" style="7" customWidth="1"/>
    <col min="15127" max="15127" width="41.26953125" style="7" customWidth="1"/>
    <col min="15128" max="15128" width="9.26953125" style="7"/>
    <col min="15129" max="15134" width="17" style="7" customWidth="1"/>
    <col min="15135" max="15135" width="9.26953125" style="7" customWidth="1"/>
    <col min="15136" max="15363" width="9.26953125" style="7"/>
    <col min="15364" max="15364" width="16" style="7" customWidth="1"/>
    <col min="15365" max="15365" width="12.7265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6953125" style="7" customWidth="1"/>
    <col min="15370" max="15370" width="16" style="7" customWidth="1"/>
    <col min="15371" max="15371" width="16.26953125" style="7" customWidth="1"/>
    <col min="15372" max="15372" width="14.7265625" style="7" bestFit="1" customWidth="1"/>
    <col min="15373" max="15373" width="3.453125" style="7" customWidth="1"/>
    <col min="15374" max="15374" width="15.7265625" style="7" customWidth="1"/>
    <col min="15375" max="15375" width="21" style="7" customWidth="1"/>
    <col min="15376" max="15376" width="3.7265625" style="7" customWidth="1"/>
    <col min="15377" max="15377" width="16.7265625" style="7" customWidth="1"/>
    <col min="15378" max="15378" width="21.453125" style="7" customWidth="1"/>
    <col min="15379" max="15379" width="13.54296875" style="7" customWidth="1"/>
    <col min="15380" max="15380" width="2.26953125" style="7" customWidth="1"/>
    <col min="15381" max="15381" width="16.54296875" style="7" customWidth="1"/>
    <col min="15382" max="15382" width="14.54296875" style="7" customWidth="1"/>
    <col min="15383" max="15383" width="41.26953125" style="7" customWidth="1"/>
    <col min="15384" max="15384" width="9.26953125" style="7"/>
    <col min="15385" max="15390" width="17" style="7" customWidth="1"/>
    <col min="15391" max="15391" width="9.26953125" style="7" customWidth="1"/>
    <col min="15392" max="15619" width="9.26953125" style="7"/>
    <col min="15620" max="15620" width="16" style="7" customWidth="1"/>
    <col min="15621" max="15621" width="12.7265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6953125" style="7" customWidth="1"/>
    <col min="15626" max="15626" width="16" style="7" customWidth="1"/>
    <col min="15627" max="15627" width="16.26953125" style="7" customWidth="1"/>
    <col min="15628" max="15628" width="14.7265625" style="7" bestFit="1" customWidth="1"/>
    <col min="15629" max="15629" width="3.453125" style="7" customWidth="1"/>
    <col min="15630" max="15630" width="15.7265625" style="7" customWidth="1"/>
    <col min="15631" max="15631" width="21" style="7" customWidth="1"/>
    <col min="15632" max="15632" width="3.7265625" style="7" customWidth="1"/>
    <col min="15633" max="15633" width="16.7265625" style="7" customWidth="1"/>
    <col min="15634" max="15634" width="21.453125" style="7" customWidth="1"/>
    <col min="15635" max="15635" width="13.54296875" style="7" customWidth="1"/>
    <col min="15636" max="15636" width="2.26953125" style="7" customWidth="1"/>
    <col min="15637" max="15637" width="16.54296875" style="7" customWidth="1"/>
    <col min="15638" max="15638" width="14.54296875" style="7" customWidth="1"/>
    <col min="15639" max="15639" width="41.26953125" style="7" customWidth="1"/>
    <col min="15640" max="15640" width="9.26953125" style="7"/>
    <col min="15641" max="15646" width="17" style="7" customWidth="1"/>
    <col min="15647" max="15647" width="9.26953125" style="7" customWidth="1"/>
    <col min="15648" max="15875" width="9.26953125" style="7"/>
    <col min="15876" max="15876" width="16" style="7" customWidth="1"/>
    <col min="15877" max="15877" width="12.7265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6953125" style="7" customWidth="1"/>
    <col min="15882" max="15882" width="16" style="7" customWidth="1"/>
    <col min="15883" max="15883" width="16.26953125" style="7" customWidth="1"/>
    <col min="15884" max="15884" width="14.7265625" style="7" bestFit="1" customWidth="1"/>
    <col min="15885" max="15885" width="3.453125" style="7" customWidth="1"/>
    <col min="15886" max="15886" width="15.7265625" style="7" customWidth="1"/>
    <col min="15887" max="15887" width="21" style="7" customWidth="1"/>
    <col min="15888" max="15888" width="3.7265625" style="7" customWidth="1"/>
    <col min="15889" max="15889" width="16.7265625" style="7" customWidth="1"/>
    <col min="15890" max="15890" width="21.453125" style="7" customWidth="1"/>
    <col min="15891" max="15891" width="13.54296875" style="7" customWidth="1"/>
    <col min="15892" max="15892" width="2.26953125" style="7" customWidth="1"/>
    <col min="15893" max="15893" width="16.54296875" style="7" customWidth="1"/>
    <col min="15894" max="15894" width="14.54296875" style="7" customWidth="1"/>
    <col min="15895" max="15895" width="41.26953125" style="7" customWidth="1"/>
    <col min="15896" max="15896" width="9.26953125" style="7"/>
    <col min="15897" max="15902" width="17" style="7" customWidth="1"/>
    <col min="15903" max="15903" width="9.26953125" style="7" customWidth="1"/>
    <col min="15904" max="16131" width="9.26953125" style="7"/>
    <col min="16132" max="16132" width="16" style="7" customWidth="1"/>
    <col min="16133" max="16133" width="12.7265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6953125" style="7" customWidth="1"/>
    <col min="16138" max="16138" width="16" style="7" customWidth="1"/>
    <col min="16139" max="16139" width="16.26953125" style="7" customWidth="1"/>
    <col min="16140" max="16140" width="14.7265625" style="7" bestFit="1" customWidth="1"/>
    <col min="16141" max="16141" width="3.453125" style="7" customWidth="1"/>
    <col min="16142" max="16142" width="15.7265625" style="7" customWidth="1"/>
    <col min="16143" max="16143" width="21" style="7" customWidth="1"/>
    <col min="16144" max="16144" width="3.7265625" style="7" customWidth="1"/>
    <col min="16145" max="16145" width="16.7265625" style="7" customWidth="1"/>
    <col min="16146" max="16146" width="21.453125" style="7" customWidth="1"/>
    <col min="16147" max="16147" width="13.54296875" style="7" customWidth="1"/>
    <col min="16148" max="16148" width="2.26953125" style="7" customWidth="1"/>
    <col min="16149" max="16149" width="16.54296875" style="7" customWidth="1"/>
    <col min="16150" max="16150" width="14.54296875" style="7" customWidth="1"/>
    <col min="16151" max="16151" width="41.26953125" style="7" customWidth="1"/>
    <col min="16152" max="16152" width="9.26953125" style="7"/>
    <col min="16153" max="16158" width="17" style="7" customWidth="1"/>
    <col min="16159" max="16159" width="9.26953125" style="7" customWidth="1"/>
    <col min="16160" max="16384" width="9.26953125" style="7"/>
  </cols>
  <sheetData>
    <row r="1" spans="1:29" ht="12.5" hidden="1">
      <c r="A1" s="7" t="s">
        <v>54</v>
      </c>
      <c r="J1" s="7"/>
    </row>
    <row r="2" spans="1:29" ht="12.5" hidden="1">
      <c r="A2" s="7" t="s">
        <v>55</v>
      </c>
      <c r="J2" s="7"/>
    </row>
    <row r="3" spans="1:29" ht="12.5" hidden="1">
      <c r="A3" s="7" t="s">
        <v>157</v>
      </c>
      <c r="J3" s="7"/>
    </row>
    <row r="4" spans="1:29" ht="12.5" hidden="1">
      <c r="A4" s="7" t="s">
        <v>56</v>
      </c>
      <c r="J4" s="7"/>
    </row>
    <row r="5" spans="1:29" ht="12.5" hidden="1">
      <c r="A5" s="7" t="s">
        <v>57</v>
      </c>
      <c r="J5" s="7"/>
    </row>
    <row r="6" spans="1:29" ht="12.5" hidden="1">
      <c r="A6" s="7" t="s">
        <v>58</v>
      </c>
      <c r="J6" s="7"/>
      <c r="S6" s="7"/>
    </row>
    <row r="7" spans="1:29" ht="74.25" hidden="1" customHeight="1">
      <c r="A7" s="7" t="s">
        <v>158</v>
      </c>
      <c r="J7" s="7"/>
      <c r="S7" s="7"/>
    </row>
    <row r="8" spans="1:29" ht="57.75" hidden="1" customHeight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J9" s="106" t="s">
        <v>159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>
      <c r="J13" s="7"/>
    </row>
    <row r="14" spans="1:29" thickBot="1">
      <c r="J14" s="7"/>
    </row>
    <row r="15" spans="1:29" ht="22.5" customHeight="1" thickBot="1">
      <c r="J15" s="146" t="s">
        <v>79</v>
      </c>
    </row>
    <row r="16" spans="1:29" ht="22.5" hidden="1" customHeight="1" thickBot="1">
      <c r="A16" s="7" t="s">
        <v>80</v>
      </c>
      <c r="J16" s="204" t="s">
        <v>81</v>
      </c>
    </row>
    <row r="17" spans="1:33" s="9" customFormat="1" ht="33" customHeight="1" thickBot="1">
      <c r="A17" s="7" t="s">
        <v>82</v>
      </c>
      <c r="J17" s="147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5">
      <c r="J18" s="7"/>
    </row>
    <row r="19" spans="1:33" ht="14">
      <c r="J19" s="12" t="s">
        <v>99</v>
      </c>
    </row>
    <row r="20" spans="1:33">
      <c r="A20" s="7" t="s">
        <v>100</v>
      </c>
      <c r="D20" s="155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85902847</v>
      </c>
      <c r="M20" s="17">
        <v>63967681</v>
      </c>
      <c r="N20" s="17">
        <v>64664968.979999416</v>
      </c>
      <c r="O20" s="17">
        <v>64698060.179999419</v>
      </c>
      <c r="P20" s="17">
        <v>0</v>
      </c>
      <c r="Q20" s="17">
        <v>-730379.17999941856</v>
      </c>
      <c r="S20" s="17">
        <v>0</v>
      </c>
      <c r="T20" s="17">
        <v>86542254.074583381</v>
      </c>
      <c r="U20" s="17">
        <v>-639407.07458338141</v>
      </c>
      <c r="X20" s="17">
        <v>63967681</v>
      </c>
      <c r="Y20" s="17">
        <v>0</v>
      </c>
      <c r="Z20" s="17">
        <v>0</v>
      </c>
      <c r="AA20" s="17">
        <v>85902847</v>
      </c>
      <c r="AB20" s="17">
        <v>0</v>
      </c>
      <c r="AC20" s="17">
        <v>0</v>
      </c>
      <c r="AF20" s="17">
        <f>O20-O20+O74</f>
        <v>0</v>
      </c>
    </row>
    <row r="21" spans="1:33">
      <c r="A21" s="7" t="s">
        <v>100</v>
      </c>
      <c r="D21" s="155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41094703</v>
      </c>
      <c r="M21" s="17">
        <v>30823879</v>
      </c>
      <c r="N21" s="17">
        <v>31220130.560000092</v>
      </c>
      <c r="O21" s="17">
        <v>31187039.360000063</v>
      </c>
      <c r="P21" s="17">
        <v>0</v>
      </c>
      <c r="Q21" s="17">
        <v>-363160.36000006273</v>
      </c>
      <c r="S21" s="17">
        <v>312453.94000000006</v>
      </c>
      <c r="T21" s="17">
        <v>42073421.731999971</v>
      </c>
      <c r="U21" s="17">
        <v>-978718.73199997097</v>
      </c>
      <c r="X21" s="17">
        <v>30823879</v>
      </c>
      <c r="Y21" s="17">
        <v>0</v>
      </c>
      <c r="Z21" s="17">
        <v>0</v>
      </c>
      <c r="AA21" s="17">
        <v>41094703</v>
      </c>
      <c r="AB21" s="17">
        <v>0</v>
      </c>
      <c r="AC21" s="17">
        <v>0</v>
      </c>
      <c r="AF21" s="17">
        <f>O21-O21-O74</f>
        <v>0</v>
      </c>
    </row>
    <row r="22" spans="1:3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2135772.9959999993</v>
      </c>
      <c r="M22" s="17">
        <v>1281217.6649999998</v>
      </c>
      <c r="N22" s="17">
        <v>1983883.7499999995</v>
      </c>
      <c r="O22" s="17">
        <v>1983883.7499999995</v>
      </c>
      <c r="P22" s="17">
        <v>0</v>
      </c>
      <c r="Q22" s="17">
        <v>-702666.08499999973</v>
      </c>
      <c r="S22" s="17">
        <v>0</v>
      </c>
      <c r="T22" s="17">
        <v>2670544</v>
      </c>
      <c r="U22" s="17">
        <v>-534771.00400000066</v>
      </c>
      <c r="X22" s="17">
        <v>1281217.6649999998</v>
      </c>
      <c r="Y22" s="17">
        <v>0</v>
      </c>
      <c r="Z22" s="17">
        <v>0</v>
      </c>
      <c r="AA22" s="17">
        <v>2135772.9959999993</v>
      </c>
      <c r="AB22" s="17">
        <v>0</v>
      </c>
      <c r="AC22" s="17">
        <v>0</v>
      </c>
    </row>
    <row r="23" spans="1:3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1749160.0009999999</v>
      </c>
      <c r="M23" s="17">
        <v>1276167.3429999999</v>
      </c>
      <c r="N23" s="17">
        <v>1466982.0200000009</v>
      </c>
      <c r="O23" s="17">
        <v>1466982.0200000009</v>
      </c>
      <c r="P23" s="17">
        <v>0</v>
      </c>
      <c r="Q23" s="17">
        <v>-190814.67700000107</v>
      </c>
      <c r="S23" s="17">
        <v>0</v>
      </c>
      <c r="T23" s="17">
        <v>1945000</v>
      </c>
      <c r="U23" s="17">
        <v>-195839.99900000007</v>
      </c>
      <c r="X23" s="17">
        <v>1276167.3429999999</v>
      </c>
      <c r="Y23" s="17">
        <v>0</v>
      </c>
      <c r="Z23" s="17">
        <v>0</v>
      </c>
      <c r="AA23" s="17">
        <v>1749160.0009999999</v>
      </c>
      <c r="AB23" s="17">
        <v>0</v>
      </c>
      <c r="AC23" s="17">
        <v>0</v>
      </c>
    </row>
    <row r="24" spans="1:3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4444784.9960000012</v>
      </c>
      <c r="M24" s="17">
        <v>2773959.4970000004</v>
      </c>
      <c r="N24" s="17">
        <v>2705998.3899999992</v>
      </c>
      <c r="O24" s="17">
        <v>2705998.3899999992</v>
      </c>
      <c r="P24" s="17">
        <v>0</v>
      </c>
      <c r="Q24" s="17">
        <v>67961.107000001241</v>
      </c>
      <c r="S24" s="17">
        <v>552622.31000000029</v>
      </c>
      <c r="T24" s="17">
        <v>5088722</v>
      </c>
      <c r="U24" s="17">
        <v>-643937.00399999879</v>
      </c>
      <c r="X24" s="17">
        <v>2773959.4970000004</v>
      </c>
      <c r="Y24" s="17">
        <v>0</v>
      </c>
      <c r="Z24" s="17">
        <v>0</v>
      </c>
      <c r="AA24" s="17">
        <v>4444784.9960000012</v>
      </c>
      <c r="AB24" s="17">
        <v>0</v>
      </c>
      <c r="AC24" s="17">
        <v>0</v>
      </c>
    </row>
    <row r="25" spans="1:3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9812440.9969999995</v>
      </c>
      <c r="M25" s="17">
        <v>4416600.1640000008</v>
      </c>
      <c r="N25" s="17">
        <v>6309585.1600000067</v>
      </c>
      <c r="O25" s="17">
        <v>6309585.1600000067</v>
      </c>
      <c r="P25" s="17">
        <v>0</v>
      </c>
      <c r="Q25" s="17">
        <v>-1892984.9960000059</v>
      </c>
      <c r="S25" s="17">
        <v>1402409.66</v>
      </c>
      <c r="T25" s="17">
        <v>9812269.4199999999</v>
      </c>
      <c r="U25" s="17">
        <v>171.57699999958277</v>
      </c>
      <c r="X25" s="17">
        <v>4416600.1640000008</v>
      </c>
      <c r="Y25" s="17">
        <v>0</v>
      </c>
      <c r="Z25" s="17">
        <v>0</v>
      </c>
      <c r="AA25" s="17">
        <v>9812440.9969999995</v>
      </c>
      <c r="AB25" s="17">
        <v>0</v>
      </c>
      <c r="AC25" s="17">
        <v>0</v>
      </c>
    </row>
    <row r="26" spans="1:33" ht="14.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3420979</v>
      </c>
      <c r="M26" s="17">
        <v>2384270.5</v>
      </c>
      <c r="N26" s="17">
        <v>2570638.5300000003</v>
      </c>
      <c r="O26" s="17">
        <v>2570638.5300000003</v>
      </c>
      <c r="P26" s="17">
        <v>0</v>
      </c>
      <c r="Q26" s="17">
        <v>-186368.03000000026</v>
      </c>
      <c r="S26" s="17">
        <v>391178.48</v>
      </c>
      <c r="T26" s="17">
        <v>3316469</v>
      </c>
      <c r="U26" s="17">
        <v>104510</v>
      </c>
      <c r="X26" s="17">
        <v>2384270.5</v>
      </c>
      <c r="Y26" s="17">
        <v>0</v>
      </c>
      <c r="Z26" s="17">
        <v>0</v>
      </c>
      <c r="AA26" s="17">
        <v>3420979</v>
      </c>
      <c r="AB26" s="17">
        <v>0</v>
      </c>
      <c r="AC26" s="17">
        <v>0</v>
      </c>
      <c r="AF26" s="215"/>
      <c r="AG26" s="17"/>
    </row>
    <row r="27" spans="1:33">
      <c r="A27" s="7" t="s">
        <v>100</v>
      </c>
      <c r="D27" s="137" t="s">
        <v>118</v>
      </c>
      <c r="E27" s="7" t="s">
        <v>102</v>
      </c>
      <c r="I27" s="7">
        <v>8</v>
      </c>
      <c r="J27" s="8" t="s">
        <v>119</v>
      </c>
      <c r="L27" s="275">
        <v>25103819</v>
      </c>
      <c r="M27" s="275">
        <v>13665427.5</v>
      </c>
      <c r="N27" s="17">
        <v>18064090.319999959</v>
      </c>
      <c r="O27" s="17">
        <v>18064090.319999948</v>
      </c>
      <c r="P27" s="17">
        <v>0</v>
      </c>
      <c r="Q27" s="17">
        <v>-4398662.8199999481</v>
      </c>
      <c r="S27" s="17">
        <v>13461744.760000005</v>
      </c>
      <c r="T27" s="17">
        <v>24538076.859999999</v>
      </c>
      <c r="U27" s="17">
        <v>565742.1400000006</v>
      </c>
      <c r="X27" s="17">
        <v>13513262.5</v>
      </c>
      <c r="Y27" s="17">
        <v>152165</v>
      </c>
      <c r="Z27" s="17">
        <v>0</v>
      </c>
      <c r="AA27" s="17">
        <v>25103819</v>
      </c>
      <c r="AB27" s="17">
        <v>0</v>
      </c>
      <c r="AC27" s="17">
        <v>0</v>
      </c>
    </row>
    <row r="28" spans="1:33">
      <c r="A28" s="7" t="s">
        <v>100</v>
      </c>
      <c r="E28" s="7" t="s">
        <v>120</v>
      </c>
      <c r="I28" s="7">
        <v>9</v>
      </c>
      <c r="J28" s="8" t="s">
        <v>121</v>
      </c>
      <c r="L28" s="17">
        <v>368765</v>
      </c>
      <c r="M28" s="17">
        <v>223604</v>
      </c>
      <c r="N28" s="17">
        <v>236922.69000000018</v>
      </c>
      <c r="O28" s="17">
        <v>236922.69000000018</v>
      </c>
      <c r="P28" s="17">
        <v>0</v>
      </c>
      <c r="Q28" s="17">
        <v>-13318.690000000177</v>
      </c>
      <c r="S28" s="17">
        <v>8124.91</v>
      </c>
      <c r="T28" s="17">
        <v>368765</v>
      </c>
      <c r="U28" s="17">
        <v>0</v>
      </c>
      <c r="X28" s="17">
        <v>223604</v>
      </c>
      <c r="Y28" s="17">
        <v>0</v>
      </c>
      <c r="Z28" s="17">
        <v>0</v>
      </c>
      <c r="AA28" s="17">
        <v>368765</v>
      </c>
      <c r="AB28" s="17">
        <v>0</v>
      </c>
      <c r="AC28" s="17">
        <v>0</v>
      </c>
    </row>
    <row r="29" spans="1:33">
      <c r="A29" s="7" t="s">
        <v>100</v>
      </c>
      <c r="E29" s="7" t="s">
        <v>122</v>
      </c>
      <c r="I29" s="7">
        <v>10</v>
      </c>
      <c r="J29" s="8" t="s">
        <v>123</v>
      </c>
      <c r="L29" s="17">
        <v>209987</v>
      </c>
      <c r="M29" s="17">
        <v>141558</v>
      </c>
      <c r="N29" s="17">
        <v>175574.00999999998</v>
      </c>
      <c r="O29" s="17">
        <v>175574.00999999998</v>
      </c>
      <c r="P29" s="17">
        <v>0</v>
      </c>
      <c r="Q29" s="17">
        <v>-34016.00999999998</v>
      </c>
      <c r="S29" s="17">
        <v>416</v>
      </c>
      <c r="T29" s="17">
        <v>209987</v>
      </c>
      <c r="U29" s="17">
        <v>0</v>
      </c>
      <c r="X29" s="17">
        <v>141558</v>
      </c>
      <c r="Y29" s="17">
        <v>0</v>
      </c>
      <c r="Z29" s="17">
        <v>0</v>
      </c>
      <c r="AA29" s="17">
        <v>209987</v>
      </c>
      <c r="AB29" s="17">
        <v>0</v>
      </c>
      <c r="AC29" s="17">
        <v>0</v>
      </c>
    </row>
    <row r="30" spans="1:3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1333989</v>
      </c>
      <c r="M30" s="17">
        <v>1333989</v>
      </c>
      <c r="N30" s="17">
        <v>1269477.54</v>
      </c>
      <c r="O30" s="17">
        <v>1269477.54</v>
      </c>
      <c r="P30" s="17">
        <v>0</v>
      </c>
      <c r="Q30" s="17">
        <v>64511.459999999963</v>
      </c>
      <c r="S30" s="17">
        <v>0</v>
      </c>
      <c r="T30" s="17">
        <v>1269478</v>
      </c>
      <c r="U30" s="17">
        <v>64511</v>
      </c>
      <c r="X30" s="17">
        <v>1333989</v>
      </c>
      <c r="Y30" s="17">
        <v>0</v>
      </c>
      <c r="Z30" s="17">
        <v>0</v>
      </c>
      <c r="AA30" s="17">
        <v>1333989</v>
      </c>
      <c r="AB30" s="17">
        <v>0</v>
      </c>
      <c r="AC30" s="17">
        <v>0</v>
      </c>
    </row>
    <row r="31" spans="1:3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1321089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S31" s="17">
        <v>0</v>
      </c>
      <c r="T31" s="17">
        <v>0</v>
      </c>
      <c r="U31" s="17">
        <v>1321089</v>
      </c>
      <c r="X31" s="17">
        <v>0</v>
      </c>
      <c r="Y31" s="17">
        <v>0</v>
      </c>
      <c r="Z31" s="17">
        <v>0</v>
      </c>
      <c r="AA31" s="17">
        <v>1321089</v>
      </c>
      <c r="AB31" s="17">
        <v>0</v>
      </c>
      <c r="AC31" s="17">
        <v>0</v>
      </c>
    </row>
    <row r="33" spans="1:30">
      <c r="J33" s="13"/>
      <c r="K33" s="14"/>
      <c r="L33" s="20">
        <v>176898336.99000001</v>
      </c>
      <c r="M33" s="20">
        <v>122288353.669</v>
      </c>
      <c r="N33" s="20">
        <v>130668251.9499995</v>
      </c>
      <c r="O33" s="20">
        <v>130668251.94999945</v>
      </c>
      <c r="P33" s="20">
        <v>0</v>
      </c>
      <c r="Q33" s="20">
        <v>-8379898.2809994342</v>
      </c>
      <c r="R33" s="18"/>
      <c r="S33" s="20">
        <v>16128950.060000006</v>
      </c>
      <c r="T33" s="20">
        <v>177834987.08658332</v>
      </c>
      <c r="U33" s="20">
        <v>-936650.09658335149</v>
      </c>
      <c r="V33" s="22"/>
      <c r="W33" s="18"/>
      <c r="X33" s="20">
        <f t="shared" ref="X33:AC33" si="0">SUM(X20:X32)</f>
        <v>122136188.669</v>
      </c>
      <c r="Y33" s="20">
        <f t="shared" si="0"/>
        <v>152165</v>
      </c>
      <c r="Z33" s="20">
        <f t="shared" si="0"/>
        <v>0</v>
      </c>
      <c r="AA33" s="20">
        <f t="shared" si="0"/>
        <v>176898336.99000001</v>
      </c>
      <c r="AB33" s="20">
        <f t="shared" si="0"/>
        <v>0</v>
      </c>
      <c r="AC33" s="20">
        <f t="shared" si="0"/>
        <v>0</v>
      </c>
    </row>
    <row r="35" spans="1:30" ht="14">
      <c r="J35" s="12" t="s">
        <v>127</v>
      </c>
    </row>
    <row r="36" spans="1:30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>
        <v>0</v>
      </c>
      <c r="U36" s="17">
        <v>0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>
        <v>0</v>
      </c>
      <c r="U37" s="17"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v>0</v>
      </c>
      <c r="T39" s="20">
        <v>0</v>
      </c>
      <c r="U39" s="20">
        <v>0</v>
      </c>
      <c r="V39" s="22"/>
      <c r="W39" s="18"/>
      <c r="X39" s="20">
        <f t="shared" ref="X39:AC39" si="1">SUM(X36:X37)</f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8"/>
    </row>
    <row r="40" spans="1:30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-400000</v>
      </c>
      <c r="M42" s="17">
        <v>-37503</v>
      </c>
      <c r="N42" s="17">
        <v>-717225.36</v>
      </c>
      <c r="O42" s="17">
        <v>-717225.36</v>
      </c>
      <c r="P42" s="17">
        <v>0</v>
      </c>
      <c r="Q42" s="17">
        <v>679722.36</v>
      </c>
      <c r="S42" s="17">
        <v>0</v>
      </c>
      <c r="T42" s="17">
        <v>-1700000</v>
      </c>
      <c r="U42" s="17">
        <v>1300000</v>
      </c>
      <c r="V42" s="18"/>
      <c r="W42" s="18"/>
      <c r="X42" s="18">
        <v>-37503</v>
      </c>
      <c r="Y42" s="18">
        <v>0</v>
      </c>
      <c r="Z42" s="18">
        <v>0</v>
      </c>
      <c r="AA42" s="18">
        <v>-400000</v>
      </c>
      <c r="AB42" s="18">
        <v>0</v>
      </c>
      <c r="AC42" s="18">
        <v>0</v>
      </c>
      <c r="AD42" s="8"/>
    </row>
    <row r="43" spans="1:30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-16511448</v>
      </c>
      <c r="M43" s="17">
        <v>-7618302.75</v>
      </c>
      <c r="N43" s="17">
        <v>-9539121.4300000053</v>
      </c>
      <c r="O43" s="17">
        <v>-9539121.4300000053</v>
      </c>
      <c r="P43" s="17">
        <v>0</v>
      </c>
      <c r="Q43" s="17">
        <v>1920818.6800000053</v>
      </c>
      <c r="S43" s="17">
        <v>0</v>
      </c>
      <c r="T43" s="17">
        <v>-18612752.739999998</v>
      </c>
      <c r="U43" s="17">
        <v>2101304.7399999984</v>
      </c>
      <c r="V43" s="18"/>
      <c r="W43" s="18"/>
      <c r="X43" s="18">
        <v>-7618302.75</v>
      </c>
      <c r="Y43" s="18">
        <v>0</v>
      </c>
      <c r="Z43" s="18">
        <v>0</v>
      </c>
      <c r="AA43" s="18">
        <v>-16511448</v>
      </c>
      <c r="AB43" s="18">
        <v>0</v>
      </c>
      <c r="AC43" s="18">
        <v>0</v>
      </c>
      <c r="AD43" s="8"/>
    </row>
    <row r="44" spans="1:30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>
      <c r="J45" s="13"/>
      <c r="K45" s="14"/>
      <c r="L45" s="20">
        <v>-16911448</v>
      </c>
      <c r="M45" s="20">
        <v>-7655805.75</v>
      </c>
      <c r="N45" s="20">
        <v>-10256346.790000005</v>
      </c>
      <c r="O45" s="20">
        <v>-10256346.790000005</v>
      </c>
      <c r="P45" s="20">
        <v>0</v>
      </c>
      <c r="Q45" s="20">
        <v>2600541.0400000052</v>
      </c>
      <c r="R45" s="18"/>
      <c r="S45" s="20">
        <v>0</v>
      </c>
      <c r="T45" s="20">
        <v>-20312752.739999998</v>
      </c>
      <c r="U45" s="20">
        <v>3401304.7399999984</v>
      </c>
      <c r="V45" s="22"/>
      <c r="W45" s="18"/>
      <c r="X45" s="20">
        <f>SUM(X42:X44)</f>
        <v>-7655805.75</v>
      </c>
      <c r="Y45" s="20">
        <f t="shared" ref="Y45:AC45" si="2">SUM(Y42:Y44)</f>
        <v>0</v>
      </c>
      <c r="Z45" s="20">
        <f t="shared" si="2"/>
        <v>0</v>
      </c>
      <c r="AA45" s="20">
        <f t="shared" si="2"/>
        <v>-16911448</v>
      </c>
      <c r="AB45" s="20">
        <f t="shared" si="2"/>
        <v>0</v>
      </c>
      <c r="AC45" s="20">
        <f t="shared" si="2"/>
        <v>0</v>
      </c>
      <c r="AD45" s="8"/>
    </row>
    <row r="46" spans="1:30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>
      <c r="I47" s="7">
        <v>17</v>
      </c>
      <c r="J47" s="27" t="s">
        <v>136</v>
      </c>
      <c r="K47" s="28"/>
      <c r="L47" s="26">
        <v>159986888.99000001</v>
      </c>
      <c r="M47" s="26">
        <v>114632547.919</v>
      </c>
      <c r="N47" s="26">
        <v>120411905.15999949</v>
      </c>
      <c r="O47" s="26">
        <v>120411905.15999945</v>
      </c>
      <c r="P47" s="26">
        <v>0</v>
      </c>
      <c r="Q47" s="26">
        <v>-5779357.2409994286</v>
      </c>
      <c r="R47" s="18"/>
      <c r="S47" s="26">
        <v>16128950.060000006</v>
      </c>
      <c r="T47" s="26">
        <v>157522234.34658331</v>
      </c>
      <c r="U47" s="26">
        <v>2464654.6434166469</v>
      </c>
      <c r="V47" s="26"/>
      <c r="W47" s="18"/>
      <c r="X47" s="26">
        <f t="shared" ref="X47:AC47" si="3">X45+X39+X33</f>
        <v>114480382.919</v>
      </c>
      <c r="Y47" s="26">
        <f t="shared" si="3"/>
        <v>152165</v>
      </c>
      <c r="Z47" s="26">
        <f t="shared" si="3"/>
        <v>0</v>
      </c>
      <c r="AA47" s="26">
        <f t="shared" si="3"/>
        <v>159986888.99000001</v>
      </c>
      <c r="AB47" s="26">
        <f t="shared" si="3"/>
        <v>0</v>
      </c>
      <c r="AC47" s="26">
        <f t="shared" si="3"/>
        <v>0</v>
      </c>
      <c r="AD47" s="8"/>
    </row>
    <row r="48" spans="1:30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210332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S50" s="17">
        <v>0</v>
      </c>
      <c r="T50" s="17">
        <v>210332</v>
      </c>
      <c r="U50" s="17">
        <v>0</v>
      </c>
      <c r="X50" s="17">
        <v>0</v>
      </c>
      <c r="Y50" s="17">
        <v>0</v>
      </c>
      <c r="Z50" s="17">
        <v>0</v>
      </c>
      <c r="AA50" s="17">
        <v>210332</v>
      </c>
      <c r="AB50" s="17">
        <v>0</v>
      </c>
      <c r="AC50" s="17">
        <v>0</v>
      </c>
    </row>
    <row r="51" spans="1:30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6150500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S51" s="17">
        <v>0</v>
      </c>
      <c r="T51" s="17">
        <v>6150500</v>
      </c>
      <c r="U51" s="17">
        <v>0</v>
      </c>
      <c r="X51" s="17">
        <v>0</v>
      </c>
      <c r="Y51" s="17">
        <v>0</v>
      </c>
      <c r="Z51" s="17">
        <v>0</v>
      </c>
      <c r="AA51" s="17">
        <v>6150500</v>
      </c>
      <c r="AB51" s="17">
        <v>0</v>
      </c>
      <c r="AC51" s="17">
        <v>0</v>
      </c>
    </row>
    <row r="53" spans="1:30" s="8" customFormat="1">
      <c r="J53" s="13" t="s">
        <v>142</v>
      </c>
      <c r="K53" s="14"/>
      <c r="L53" s="20">
        <v>6360832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18"/>
      <c r="S53" s="20">
        <v>0</v>
      </c>
      <c r="T53" s="20">
        <v>6360832</v>
      </c>
      <c r="U53" s="20">
        <v>0</v>
      </c>
      <c r="V53" s="22"/>
      <c r="W53" s="18"/>
      <c r="X53" s="20">
        <f t="shared" ref="X53:AC53" si="4">SUM(X50:X52)</f>
        <v>0</v>
      </c>
      <c r="Y53" s="20">
        <f t="shared" si="4"/>
        <v>0</v>
      </c>
      <c r="Z53" s="20">
        <f t="shared" si="4"/>
        <v>0</v>
      </c>
      <c r="AA53" s="20">
        <f t="shared" si="4"/>
        <v>6360832</v>
      </c>
      <c r="AB53" s="20">
        <f t="shared" si="4"/>
        <v>0</v>
      </c>
      <c r="AC53" s="20">
        <f t="shared" si="4"/>
        <v>0</v>
      </c>
      <c r="AD53" s="7"/>
    </row>
    <row r="54" spans="1:30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>
      <c r="I55" s="7">
        <v>20</v>
      </c>
      <c r="J55" s="27" t="s">
        <v>143</v>
      </c>
      <c r="K55" s="28"/>
      <c r="L55" s="26">
        <v>166347720.99000001</v>
      </c>
      <c r="M55" s="26">
        <v>114632547.919</v>
      </c>
      <c r="N55" s="26">
        <v>120411905.15999949</v>
      </c>
      <c r="O55" s="26">
        <v>120411905.15999945</v>
      </c>
      <c r="P55" s="26">
        <v>0</v>
      </c>
      <c r="Q55" s="26">
        <v>-5779357.2409994286</v>
      </c>
      <c r="R55" s="18"/>
      <c r="S55" s="26">
        <v>16128950.060000006</v>
      </c>
      <c r="T55" s="26">
        <v>163883066.34658331</v>
      </c>
      <c r="U55" s="26">
        <v>2464654.6434166469</v>
      </c>
      <c r="V55" s="26"/>
      <c r="W55" s="18"/>
      <c r="X55" s="26">
        <f t="shared" ref="X55:AC55" si="5">X47+X53</f>
        <v>114480382.919</v>
      </c>
      <c r="Y55" s="26">
        <f t="shared" si="5"/>
        <v>152165</v>
      </c>
      <c r="Z55" s="26">
        <f t="shared" si="5"/>
        <v>0</v>
      </c>
      <c r="AA55" s="26">
        <f t="shared" si="5"/>
        <v>166347720.99000001</v>
      </c>
      <c r="AB55" s="26">
        <f t="shared" si="5"/>
        <v>0</v>
      </c>
      <c r="AC55" s="26">
        <f t="shared" si="5"/>
        <v>0</v>
      </c>
      <c r="AD55" s="7"/>
    </row>
    <row r="57" spans="1:30">
      <c r="I57" s="7">
        <v>21</v>
      </c>
      <c r="J57" s="8" t="s">
        <v>144</v>
      </c>
    </row>
    <row r="59" spans="1:30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-25877481</v>
      </c>
      <c r="M59" s="17">
        <v>-19910496</v>
      </c>
      <c r="N59" s="17">
        <v>-19905740</v>
      </c>
      <c r="O59" s="17">
        <v>-19905740</v>
      </c>
      <c r="P59" s="17">
        <v>0</v>
      </c>
      <c r="Q59" s="17">
        <v>-4756</v>
      </c>
      <c r="S59" s="17">
        <v>0</v>
      </c>
      <c r="T59" s="17">
        <v>-25877481</v>
      </c>
      <c r="U59" s="17">
        <v>0</v>
      </c>
      <c r="X59" s="17">
        <v>-19910496</v>
      </c>
      <c r="Y59" s="17">
        <v>0</v>
      </c>
      <c r="Z59" s="17">
        <v>0</v>
      </c>
      <c r="AA59" s="17">
        <v>-25877481</v>
      </c>
      <c r="AB59" s="17">
        <v>0</v>
      </c>
      <c r="AC59" s="17">
        <v>0</v>
      </c>
    </row>
    <row r="60" spans="1:30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-191241</v>
      </c>
      <c r="M60" s="17">
        <v>-142305.38500000001</v>
      </c>
      <c r="N60" s="17">
        <v>-147120</v>
      </c>
      <c r="O60" s="17">
        <v>-147120</v>
      </c>
      <c r="P60" s="17">
        <v>0</v>
      </c>
      <c r="Q60" s="17">
        <v>4814.6149999999907</v>
      </c>
      <c r="S60" s="17">
        <v>0</v>
      </c>
      <c r="T60" s="17">
        <v>-191241</v>
      </c>
      <c r="U60" s="17">
        <v>0</v>
      </c>
      <c r="X60" s="17">
        <v>-142305.38500000001</v>
      </c>
      <c r="Y60" s="17">
        <v>0</v>
      </c>
      <c r="Z60" s="17">
        <v>0</v>
      </c>
      <c r="AA60" s="17">
        <v>-191241</v>
      </c>
      <c r="AB60" s="17">
        <v>0</v>
      </c>
      <c r="AC60" s="17">
        <v>0</v>
      </c>
    </row>
    <row r="61" spans="1:30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-62519988</v>
      </c>
      <c r="M61" s="17">
        <v>-15629997</v>
      </c>
      <c r="N61" s="17">
        <v>-50845027.849999994</v>
      </c>
      <c r="O61" s="17">
        <v>-50845027.849999994</v>
      </c>
      <c r="P61" s="17">
        <v>0</v>
      </c>
      <c r="Q61" s="17">
        <v>35215030.849999994</v>
      </c>
      <c r="S61" s="17">
        <v>0</v>
      </c>
      <c r="T61" s="17">
        <v>-62519988</v>
      </c>
      <c r="U61" s="17">
        <v>0</v>
      </c>
      <c r="X61" s="17">
        <v>-49605886</v>
      </c>
      <c r="Y61" s="17">
        <v>0</v>
      </c>
      <c r="Z61" s="17">
        <v>0</v>
      </c>
      <c r="AA61" s="17">
        <v>-62519988</v>
      </c>
      <c r="AB61" s="17">
        <v>0</v>
      </c>
      <c r="AC61" s="17">
        <v>0</v>
      </c>
    </row>
    <row r="62" spans="1:30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-68151112</v>
      </c>
      <c r="M62" s="17">
        <v>-17037778</v>
      </c>
      <c r="N62" s="17">
        <v>-54748624.5</v>
      </c>
      <c r="O62" s="17">
        <v>-54748624.5</v>
      </c>
      <c r="P62" s="17">
        <v>0</v>
      </c>
      <c r="Q62" s="17">
        <v>37710846.5</v>
      </c>
      <c r="S62" s="17">
        <v>0</v>
      </c>
      <c r="T62" s="17">
        <v>-68151112</v>
      </c>
      <c r="U62" s="17">
        <v>0</v>
      </c>
      <c r="X62" s="17">
        <v>-54748638</v>
      </c>
      <c r="Y62" s="17">
        <v>0</v>
      </c>
      <c r="Z62" s="17">
        <v>0</v>
      </c>
      <c r="AA62" s="17">
        <v>-72998181</v>
      </c>
      <c r="AB62" s="17">
        <v>0</v>
      </c>
      <c r="AC62" s="17">
        <v>0</v>
      </c>
    </row>
    <row r="63" spans="1:30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>
        <v>0</v>
      </c>
      <c r="U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>
        <v>0</v>
      </c>
      <c r="U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-9607899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S65" s="17">
        <v>0</v>
      </c>
      <c r="T65" s="17">
        <v>-9607899</v>
      </c>
      <c r="U65" s="17">
        <v>0</v>
      </c>
      <c r="X65" s="17">
        <v>0</v>
      </c>
      <c r="Y65" s="17">
        <v>0</v>
      </c>
      <c r="Z65" s="17">
        <v>0</v>
      </c>
      <c r="AA65" s="17">
        <v>-9607899</v>
      </c>
      <c r="AB65" s="17">
        <v>0</v>
      </c>
      <c r="AC65" s="17">
        <v>0</v>
      </c>
    </row>
    <row r="67" spans="1:30" s="8" customFormat="1">
      <c r="J67" s="13" t="s">
        <v>154</v>
      </c>
      <c r="K67" s="14"/>
      <c r="L67" s="20">
        <v>-166347721</v>
      </c>
      <c r="M67" s="20">
        <v>-52720576.385000005</v>
      </c>
      <c r="N67" s="20">
        <v>-125646512.34999999</v>
      </c>
      <c r="O67" s="20">
        <v>-125646512.34999999</v>
      </c>
      <c r="P67" s="20">
        <v>0</v>
      </c>
      <c r="Q67" s="20">
        <v>72925935.965000004</v>
      </c>
      <c r="R67" s="20"/>
      <c r="S67" s="20">
        <v>0</v>
      </c>
      <c r="T67" s="20">
        <v>-166347721</v>
      </c>
      <c r="U67" s="20">
        <v>0</v>
      </c>
      <c r="V67" s="20">
        <f t="shared" ref="V67" si="6">SUM(V59:V66)</f>
        <v>0</v>
      </c>
      <c r="W67" s="20"/>
      <c r="X67" s="20">
        <f t="shared" ref="X67:AC67" si="7">SUM(X59:X66)</f>
        <v>-124407325.38500001</v>
      </c>
      <c r="Y67" s="20">
        <f t="shared" si="7"/>
        <v>0</v>
      </c>
      <c r="Z67" s="20">
        <f t="shared" si="7"/>
        <v>0</v>
      </c>
      <c r="AA67" s="20">
        <f t="shared" si="7"/>
        <v>-171194790</v>
      </c>
      <c r="AB67" s="20">
        <f t="shared" si="7"/>
        <v>0</v>
      </c>
      <c r="AC67" s="20">
        <f t="shared" si="7"/>
        <v>0</v>
      </c>
      <c r="AD67" s="7"/>
    </row>
    <row r="68" spans="1:30">
      <c r="AA68" s="17">
        <v>0</v>
      </c>
    </row>
    <row r="69" spans="1:30" ht="15.5">
      <c r="J69" s="23" t="s">
        <v>155</v>
      </c>
      <c r="K69" s="24"/>
      <c r="L69" s="25">
        <v>-9.9999904632568359E-3</v>
      </c>
      <c r="M69" s="25">
        <v>61911971.533999994</v>
      </c>
      <c r="N69" s="25">
        <v>-5234607.1900005043</v>
      </c>
      <c r="O69" s="25">
        <v>-5234607.190000549</v>
      </c>
      <c r="P69" s="25">
        <v>0</v>
      </c>
      <c r="Q69" s="25">
        <v>67146578.724000573</v>
      </c>
      <c r="R69" s="25"/>
      <c r="S69" s="25">
        <v>16128950.060000006</v>
      </c>
      <c r="T69" s="25">
        <v>-2464654.6534166932</v>
      </c>
      <c r="U69" s="25">
        <v>2464654.6434166469</v>
      </c>
      <c r="V69" s="25"/>
      <c r="W69" s="25"/>
      <c r="X69" s="25">
        <f t="shared" ref="X69:AC69" si="8">X67+X55</f>
        <v>-9926942.4660000056</v>
      </c>
      <c r="Y69" s="25">
        <f t="shared" si="8"/>
        <v>152165</v>
      </c>
      <c r="Z69" s="25">
        <f t="shared" si="8"/>
        <v>0</v>
      </c>
      <c r="AA69" s="25">
        <f t="shared" si="8"/>
        <v>-4847069.0099999905</v>
      </c>
      <c r="AB69" s="25">
        <f t="shared" si="8"/>
        <v>0</v>
      </c>
      <c r="AC69" s="25">
        <f t="shared" si="8"/>
        <v>0</v>
      </c>
    </row>
    <row r="71" spans="1:30" ht="14.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hidden="1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 hidden="1">
      <c r="A73" s="7" t="s">
        <v>100</v>
      </c>
      <c r="D73" s="155">
        <v>10314</v>
      </c>
      <c r="E73" s="7" t="s">
        <v>102</v>
      </c>
      <c r="I73" s="7">
        <v>1</v>
      </c>
      <c r="J73" s="8" t="s">
        <v>104</v>
      </c>
      <c r="L73" s="17">
        <f t="shared" ref="L73" si="9">AA73+AB73+AC73</f>
        <v>0</v>
      </c>
      <c r="M73" s="17">
        <f>X73+Y73+Z73</f>
        <v>0</v>
      </c>
      <c r="N73" s="17">
        <v>33091.199999999997</v>
      </c>
      <c r="O73" s="17">
        <f>'Appendix 1a'!P73-'Appendix 1c'!N73</f>
        <v>0</v>
      </c>
      <c r="P73" s="17">
        <v>0</v>
      </c>
      <c r="Q73" s="17">
        <f>M73-O73-P73</f>
        <v>0</v>
      </c>
      <c r="S73" s="17">
        <v>126480.28</v>
      </c>
      <c r="T73" s="17">
        <f>'Appendix 1a'!U73-'Appendix 1c'!S73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hidden="1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hidden="1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 ht="14.5" hidden="1">
      <c r="D76"/>
      <c r="J76"/>
      <c r="L76" s="275"/>
      <c r="M76" s="275"/>
    </row>
    <row r="77" spans="1:30" ht="14.5" hidden="1">
      <c r="D77"/>
      <c r="J77"/>
      <c r="L77" s="275"/>
      <c r="M77" s="275"/>
    </row>
    <row r="78" spans="1:30" ht="14.5" hidden="1">
      <c r="D78"/>
      <c r="J78"/>
      <c r="L78" s="275"/>
      <c r="M78" s="275"/>
    </row>
    <row r="79" spans="1:30" ht="14.5" hidden="1">
      <c r="D79"/>
      <c r="J79"/>
      <c r="L79" s="275"/>
      <c r="M79" s="275"/>
    </row>
    <row r="80" spans="1:30" ht="14.5" hidden="1">
      <c r="D80"/>
      <c r="J80"/>
      <c r="L80" s="275"/>
      <c r="M80" s="275"/>
    </row>
    <row r="81" spans="4:13" ht="14.5" hidden="1">
      <c r="D81"/>
      <c r="J81"/>
      <c r="L81" s="275"/>
      <c r="M81" s="275"/>
    </row>
    <row r="82" spans="4:13" ht="14.5" hidden="1">
      <c r="D82"/>
      <c r="J82"/>
      <c r="L82" s="275"/>
      <c r="M82" s="275"/>
    </row>
    <row r="83" spans="4:13" ht="14.5" hidden="1">
      <c r="D83"/>
      <c r="J83"/>
      <c r="L83" s="275"/>
      <c r="M83" s="275"/>
    </row>
    <row r="84" spans="4:13" hidden="1">
      <c r="D84" s="8"/>
      <c r="L84" s="275"/>
      <c r="M84" s="275"/>
    </row>
    <row r="85" spans="4:13" ht="12.5" hidden="1">
      <c r="J85" s="7"/>
      <c r="L85" s="275"/>
      <c r="M85" s="275"/>
    </row>
    <row r="86" spans="4:13" ht="12.5" hidden="1">
      <c r="J86" s="7"/>
      <c r="L86" s="275"/>
      <c r="M86" s="275"/>
    </row>
    <row r="87" spans="4:13" ht="12.5" hidden="1">
      <c r="J87" s="7"/>
      <c r="L87" s="275"/>
      <c r="M87" s="275"/>
    </row>
    <row r="88" spans="4:13" ht="12.5" hidden="1">
      <c r="J88" s="7"/>
      <c r="L88" s="275"/>
      <c r="M88" s="275"/>
    </row>
    <row r="89" spans="4:13" ht="12.5" hidden="1">
      <c r="J89" s="7"/>
      <c r="L89" s="275"/>
      <c r="M89" s="275"/>
    </row>
    <row r="90" spans="4:13" ht="12.5" hidden="1">
      <c r="J90" s="7"/>
      <c r="L90" s="275"/>
      <c r="M90" s="275"/>
    </row>
    <row r="91" spans="4:13" ht="12.5" hidden="1">
      <c r="J91" s="7"/>
      <c r="L91" s="275"/>
      <c r="M91" s="275"/>
    </row>
    <row r="92" spans="4:13" ht="12.5" hidden="1">
      <c r="J92" s="7"/>
      <c r="L92" s="275"/>
      <c r="M92" s="275"/>
    </row>
    <row r="93" spans="4:13" ht="12.5" hidden="1">
      <c r="J93" s="7"/>
      <c r="L93" s="275"/>
      <c r="M93" s="275"/>
    </row>
    <row r="94" spans="4:13" ht="12.5" hidden="1">
      <c r="J94" s="7"/>
      <c r="L94" s="275"/>
      <c r="M94" s="275"/>
    </row>
    <row r="95" spans="4:13" ht="12.5" hidden="1">
      <c r="J95" s="7"/>
      <c r="L95" s="275"/>
      <c r="M95" s="275"/>
    </row>
    <row r="96" spans="4:13" ht="12.5" hidden="1">
      <c r="J96" s="7"/>
      <c r="L96" s="275"/>
      <c r="M96" s="275"/>
    </row>
    <row r="97" spans="10:13" ht="12.5" hidden="1">
      <c r="J97" s="7"/>
      <c r="L97" s="275"/>
      <c r="M97" s="275"/>
    </row>
    <row r="98" spans="10:13" ht="12.5" hidden="1">
      <c r="J98" s="7"/>
      <c r="L98" s="275"/>
      <c r="M98" s="275"/>
    </row>
    <row r="99" spans="10:13" ht="12.5" hidden="1">
      <c r="J99" s="7"/>
      <c r="L99" s="275"/>
      <c r="M99" s="275"/>
    </row>
    <row r="100" spans="10:13" ht="12.5" hidden="1">
      <c r="J100" s="7"/>
      <c r="L100" s="275"/>
      <c r="M100" s="275"/>
    </row>
    <row r="101" spans="10:13" ht="12.5" hidden="1">
      <c r="J101" s="7"/>
      <c r="L101" s="275"/>
      <c r="M101" s="275"/>
    </row>
    <row r="102" spans="10:13" ht="12.5" hidden="1">
      <c r="J102" s="7"/>
      <c r="L102" s="275"/>
      <c r="M102" s="275"/>
    </row>
    <row r="103" spans="10:13" ht="12.5" hidden="1">
      <c r="J103" s="7"/>
      <c r="L103" s="275"/>
      <c r="M103" s="275"/>
    </row>
    <row r="104" spans="10:13" ht="12.5" hidden="1">
      <c r="J104" s="7"/>
      <c r="L104" s="275"/>
      <c r="M104" s="275"/>
    </row>
    <row r="105" spans="10:13" ht="12.5" hidden="1">
      <c r="J105" s="7"/>
      <c r="L105" s="275"/>
      <c r="M105" s="275"/>
    </row>
    <row r="106" spans="10:13" ht="14.5" hidden="1">
      <c r="J106"/>
      <c r="L106" s="275"/>
      <c r="M106" s="275"/>
    </row>
    <row r="107" spans="10:13" hidden="1"/>
    <row r="108" spans="10:13" hidden="1"/>
    <row r="109" spans="10:13" hidden="1"/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K73"/>
  <sheetViews>
    <sheetView topLeftCell="I9" zoomScaleNormal="100" workbookViewId="0">
      <selection activeCell="L20" sqref="L20"/>
    </sheetView>
  </sheetViews>
  <sheetFormatPr defaultRowHeight="13"/>
  <cols>
    <col min="1" max="1" width="10.26953125" style="7" hidden="1" customWidth="1"/>
    <col min="2" max="2" width="11.26953125" style="7" hidden="1" customWidth="1"/>
    <col min="3" max="3" width="19.1796875" style="7" hidden="1" customWidth="1"/>
    <col min="4" max="4" width="12.81640625" style="7" hidden="1" customWidth="1"/>
    <col min="5" max="5" width="16.54296875" style="7" hidden="1" customWidth="1"/>
    <col min="6" max="6" width="9.81640625" style="7" hidden="1" customWidth="1"/>
    <col min="7" max="7" width="8.453125" style="7" hidden="1" customWidth="1"/>
    <col min="8" max="8" width="12.453125" style="7" hidden="1" customWidth="1"/>
    <col min="9" max="9" width="3.7265625" style="7" customWidth="1"/>
    <col min="10" max="10" width="66.453125" style="8" customWidth="1"/>
    <col min="11" max="11" width="3.26953125" style="7" customWidth="1"/>
    <col min="12" max="13" width="13.54296875" style="17" customWidth="1"/>
    <col min="14" max="14" width="17.7265625" style="17" customWidth="1"/>
    <col min="15" max="15" width="27" style="17" hidden="1" customWidth="1"/>
    <col min="16" max="16" width="21" style="17" customWidth="1"/>
    <col min="17" max="17" width="2.26953125" style="17" customWidth="1"/>
    <col min="18" max="18" width="14.7265625" style="17" hidden="1" customWidth="1"/>
    <col min="19" max="19" width="16.54296875" style="17" customWidth="1"/>
    <col min="20" max="20" width="14.54296875" style="17" customWidth="1"/>
    <col min="21" max="21" width="16.7265625" style="17" hidden="1" customWidth="1"/>
    <col min="22" max="22" width="14.54296875" style="17" hidden="1" customWidth="1"/>
    <col min="23" max="23" width="41.26953125" style="17" hidden="1" customWidth="1"/>
    <col min="24" max="24" width="9.1796875" style="17" hidden="1" customWidth="1"/>
    <col min="25" max="30" width="17" style="17" hidden="1" customWidth="1"/>
    <col min="31" max="31" width="9.26953125" style="7" hidden="1" customWidth="1"/>
    <col min="32" max="32" width="15.26953125" style="7" hidden="1" customWidth="1"/>
    <col min="33" max="33" width="9.1796875" style="7" hidden="1" customWidth="1"/>
    <col min="34" max="34" width="11.54296875" style="7" bestFit="1" customWidth="1"/>
    <col min="35" max="35" width="9.7265625" style="7" bestFit="1" customWidth="1"/>
    <col min="36" max="37" width="10.7265625" style="7" bestFit="1" customWidth="1"/>
    <col min="38" max="260" width="9.26953125" style="7"/>
    <col min="261" max="261" width="16" style="7" customWidth="1"/>
    <col min="262" max="262" width="12.7265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6953125" style="7" customWidth="1"/>
    <col min="267" max="267" width="16" style="7" customWidth="1"/>
    <col min="268" max="268" width="16.26953125" style="7" customWidth="1"/>
    <col min="269" max="269" width="14.7265625" style="7" bestFit="1" customWidth="1"/>
    <col min="270" max="270" width="3.453125" style="7" customWidth="1"/>
    <col min="271" max="271" width="15.7265625" style="7" customWidth="1"/>
    <col min="272" max="272" width="21" style="7" customWidth="1"/>
    <col min="273" max="273" width="3.7265625" style="7" customWidth="1"/>
    <col min="274" max="274" width="16.7265625" style="7" customWidth="1"/>
    <col min="275" max="275" width="21.453125" style="7" customWidth="1"/>
    <col min="276" max="276" width="13.54296875" style="7" customWidth="1"/>
    <col min="277" max="277" width="2.26953125" style="7" customWidth="1"/>
    <col min="278" max="278" width="16.54296875" style="7" customWidth="1"/>
    <col min="279" max="279" width="14.54296875" style="7" customWidth="1"/>
    <col min="280" max="280" width="41.26953125" style="7" customWidth="1"/>
    <col min="281" max="281" width="9.26953125" style="7"/>
    <col min="282" max="287" width="17" style="7" customWidth="1"/>
    <col min="288" max="288" width="9.26953125" style="7" customWidth="1"/>
    <col min="289" max="516" width="9.26953125" style="7"/>
    <col min="517" max="517" width="16" style="7" customWidth="1"/>
    <col min="518" max="518" width="12.7265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6953125" style="7" customWidth="1"/>
    <col min="523" max="523" width="16" style="7" customWidth="1"/>
    <col min="524" max="524" width="16.26953125" style="7" customWidth="1"/>
    <col min="525" max="525" width="14.7265625" style="7" bestFit="1" customWidth="1"/>
    <col min="526" max="526" width="3.453125" style="7" customWidth="1"/>
    <col min="527" max="527" width="15.7265625" style="7" customWidth="1"/>
    <col min="528" max="528" width="21" style="7" customWidth="1"/>
    <col min="529" max="529" width="3.7265625" style="7" customWidth="1"/>
    <col min="530" max="530" width="16.7265625" style="7" customWidth="1"/>
    <col min="531" max="531" width="21.453125" style="7" customWidth="1"/>
    <col min="532" max="532" width="13.54296875" style="7" customWidth="1"/>
    <col min="533" max="533" width="2.26953125" style="7" customWidth="1"/>
    <col min="534" max="534" width="16.54296875" style="7" customWidth="1"/>
    <col min="535" max="535" width="14.54296875" style="7" customWidth="1"/>
    <col min="536" max="536" width="41.26953125" style="7" customWidth="1"/>
    <col min="537" max="537" width="9.26953125" style="7"/>
    <col min="538" max="543" width="17" style="7" customWidth="1"/>
    <col min="544" max="544" width="9.26953125" style="7" customWidth="1"/>
    <col min="545" max="772" width="9.26953125" style="7"/>
    <col min="773" max="773" width="16" style="7" customWidth="1"/>
    <col min="774" max="774" width="12.7265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6953125" style="7" customWidth="1"/>
    <col min="779" max="779" width="16" style="7" customWidth="1"/>
    <col min="780" max="780" width="16.26953125" style="7" customWidth="1"/>
    <col min="781" max="781" width="14.7265625" style="7" bestFit="1" customWidth="1"/>
    <col min="782" max="782" width="3.453125" style="7" customWidth="1"/>
    <col min="783" max="783" width="15.7265625" style="7" customWidth="1"/>
    <col min="784" max="784" width="21" style="7" customWidth="1"/>
    <col min="785" max="785" width="3.7265625" style="7" customWidth="1"/>
    <col min="786" max="786" width="16.7265625" style="7" customWidth="1"/>
    <col min="787" max="787" width="21.453125" style="7" customWidth="1"/>
    <col min="788" max="788" width="13.54296875" style="7" customWidth="1"/>
    <col min="789" max="789" width="2.26953125" style="7" customWidth="1"/>
    <col min="790" max="790" width="16.54296875" style="7" customWidth="1"/>
    <col min="791" max="791" width="14.54296875" style="7" customWidth="1"/>
    <col min="792" max="792" width="41.26953125" style="7" customWidth="1"/>
    <col min="793" max="793" width="9.26953125" style="7"/>
    <col min="794" max="799" width="17" style="7" customWidth="1"/>
    <col min="800" max="800" width="9.26953125" style="7" customWidth="1"/>
    <col min="801" max="1028" width="9.26953125" style="7"/>
    <col min="1029" max="1029" width="16" style="7" customWidth="1"/>
    <col min="1030" max="1030" width="12.7265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6953125" style="7" customWidth="1"/>
    <col min="1035" max="1035" width="16" style="7" customWidth="1"/>
    <col min="1036" max="1036" width="16.26953125" style="7" customWidth="1"/>
    <col min="1037" max="1037" width="14.7265625" style="7" bestFit="1" customWidth="1"/>
    <col min="1038" max="1038" width="3.453125" style="7" customWidth="1"/>
    <col min="1039" max="1039" width="15.7265625" style="7" customWidth="1"/>
    <col min="1040" max="1040" width="21" style="7" customWidth="1"/>
    <col min="1041" max="1041" width="3.7265625" style="7" customWidth="1"/>
    <col min="1042" max="1042" width="16.7265625" style="7" customWidth="1"/>
    <col min="1043" max="1043" width="21.453125" style="7" customWidth="1"/>
    <col min="1044" max="1044" width="13.54296875" style="7" customWidth="1"/>
    <col min="1045" max="1045" width="2.26953125" style="7" customWidth="1"/>
    <col min="1046" max="1046" width="16.54296875" style="7" customWidth="1"/>
    <col min="1047" max="1047" width="14.54296875" style="7" customWidth="1"/>
    <col min="1048" max="1048" width="41.26953125" style="7" customWidth="1"/>
    <col min="1049" max="1049" width="9.26953125" style="7"/>
    <col min="1050" max="1055" width="17" style="7" customWidth="1"/>
    <col min="1056" max="1056" width="9.26953125" style="7" customWidth="1"/>
    <col min="1057" max="1284" width="9.26953125" style="7"/>
    <col min="1285" max="1285" width="16" style="7" customWidth="1"/>
    <col min="1286" max="1286" width="12.7265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6953125" style="7" customWidth="1"/>
    <col min="1291" max="1291" width="16" style="7" customWidth="1"/>
    <col min="1292" max="1292" width="16.26953125" style="7" customWidth="1"/>
    <col min="1293" max="1293" width="14.7265625" style="7" bestFit="1" customWidth="1"/>
    <col min="1294" max="1294" width="3.453125" style="7" customWidth="1"/>
    <col min="1295" max="1295" width="15.7265625" style="7" customWidth="1"/>
    <col min="1296" max="1296" width="21" style="7" customWidth="1"/>
    <col min="1297" max="1297" width="3.7265625" style="7" customWidth="1"/>
    <col min="1298" max="1298" width="16.7265625" style="7" customWidth="1"/>
    <col min="1299" max="1299" width="21.453125" style="7" customWidth="1"/>
    <col min="1300" max="1300" width="13.54296875" style="7" customWidth="1"/>
    <col min="1301" max="1301" width="2.26953125" style="7" customWidth="1"/>
    <col min="1302" max="1302" width="16.54296875" style="7" customWidth="1"/>
    <col min="1303" max="1303" width="14.54296875" style="7" customWidth="1"/>
    <col min="1304" max="1304" width="41.26953125" style="7" customWidth="1"/>
    <col min="1305" max="1305" width="9.26953125" style="7"/>
    <col min="1306" max="1311" width="17" style="7" customWidth="1"/>
    <col min="1312" max="1312" width="9.26953125" style="7" customWidth="1"/>
    <col min="1313" max="1540" width="9.26953125" style="7"/>
    <col min="1541" max="1541" width="16" style="7" customWidth="1"/>
    <col min="1542" max="1542" width="12.7265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6953125" style="7" customWidth="1"/>
    <col min="1547" max="1547" width="16" style="7" customWidth="1"/>
    <col min="1548" max="1548" width="16.26953125" style="7" customWidth="1"/>
    <col min="1549" max="1549" width="14.7265625" style="7" bestFit="1" customWidth="1"/>
    <col min="1550" max="1550" width="3.453125" style="7" customWidth="1"/>
    <col min="1551" max="1551" width="15.7265625" style="7" customWidth="1"/>
    <col min="1552" max="1552" width="21" style="7" customWidth="1"/>
    <col min="1553" max="1553" width="3.7265625" style="7" customWidth="1"/>
    <col min="1554" max="1554" width="16.7265625" style="7" customWidth="1"/>
    <col min="1555" max="1555" width="21.453125" style="7" customWidth="1"/>
    <col min="1556" max="1556" width="13.54296875" style="7" customWidth="1"/>
    <col min="1557" max="1557" width="2.26953125" style="7" customWidth="1"/>
    <col min="1558" max="1558" width="16.54296875" style="7" customWidth="1"/>
    <col min="1559" max="1559" width="14.54296875" style="7" customWidth="1"/>
    <col min="1560" max="1560" width="41.26953125" style="7" customWidth="1"/>
    <col min="1561" max="1561" width="9.26953125" style="7"/>
    <col min="1562" max="1567" width="17" style="7" customWidth="1"/>
    <col min="1568" max="1568" width="9.26953125" style="7" customWidth="1"/>
    <col min="1569" max="1796" width="9.26953125" style="7"/>
    <col min="1797" max="1797" width="16" style="7" customWidth="1"/>
    <col min="1798" max="1798" width="12.7265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6953125" style="7" customWidth="1"/>
    <col min="1803" max="1803" width="16" style="7" customWidth="1"/>
    <col min="1804" max="1804" width="16.26953125" style="7" customWidth="1"/>
    <col min="1805" max="1805" width="14.7265625" style="7" bestFit="1" customWidth="1"/>
    <col min="1806" max="1806" width="3.453125" style="7" customWidth="1"/>
    <col min="1807" max="1807" width="15.7265625" style="7" customWidth="1"/>
    <col min="1808" max="1808" width="21" style="7" customWidth="1"/>
    <col min="1809" max="1809" width="3.7265625" style="7" customWidth="1"/>
    <col min="1810" max="1810" width="16.7265625" style="7" customWidth="1"/>
    <col min="1811" max="1811" width="21.453125" style="7" customWidth="1"/>
    <col min="1812" max="1812" width="13.54296875" style="7" customWidth="1"/>
    <col min="1813" max="1813" width="2.26953125" style="7" customWidth="1"/>
    <col min="1814" max="1814" width="16.54296875" style="7" customWidth="1"/>
    <col min="1815" max="1815" width="14.54296875" style="7" customWidth="1"/>
    <col min="1816" max="1816" width="41.26953125" style="7" customWidth="1"/>
    <col min="1817" max="1817" width="9.26953125" style="7"/>
    <col min="1818" max="1823" width="17" style="7" customWidth="1"/>
    <col min="1824" max="1824" width="9.26953125" style="7" customWidth="1"/>
    <col min="1825" max="2052" width="9.26953125" style="7"/>
    <col min="2053" max="2053" width="16" style="7" customWidth="1"/>
    <col min="2054" max="2054" width="12.7265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6953125" style="7" customWidth="1"/>
    <col min="2059" max="2059" width="16" style="7" customWidth="1"/>
    <col min="2060" max="2060" width="16.26953125" style="7" customWidth="1"/>
    <col min="2061" max="2061" width="14.7265625" style="7" bestFit="1" customWidth="1"/>
    <col min="2062" max="2062" width="3.453125" style="7" customWidth="1"/>
    <col min="2063" max="2063" width="15.7265625" style="7" customWidth="1"/>
    <col min="2064" max="2064" width="21" style="7" customWidth="1"/>
    <col min="2065" max="2065" width="3.7265625" style="7" customWidth="1"/>
    <col min="2066" max="2066" width="16.7265625" style="7" customWidth="1"/>
    <col min="2067" max="2067" width="21.453125" style="7" customWidth="1"/>
    <col min="2068" max="2068" width="13.54296875" style="7" customWidth="1"/>
    <col min="2069" max="2069" width="2.26953125" style="7" customWidth="1"/>
    <col min="2070" max="2070" width="16.54296875" style="7" customWidth="1"/>
    <col min="2071" max="2071" width="14.54296875" style="7" customWidth="1"/>
    <col min="2072" max="2072" width="41.26953125" style="7" customWidth="1"/>
    <col min="2073" max="2073" width="9.26953125" style="7"/>
    <col min="2074" max="2079" width="17" style="7" customWidth="1"/>
    <col min="2080" max="2080" width="9.26953125" style="7" customWidth="1"/>
    <col min="2081" max="2308" width="9.26953125" style="7"/>
    <col min="2309" max="2309" width="16" style="7" customWidth="1"/>
    <col min="2310" max="2310" width="12.7265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6953125" style="7" customWidth="1"/>
    <col min="2315" max="2315" width="16" style="7" customWidth="1"/>
    <col min="2316" max="2316" width="16.26953125" style="7" customWidth="1"/>
    <col min="2317" max="2317" width="14.7265625" style="7" bestFit="1" customWidth="1"/>
    <col min="2318" max="2318" width="3.453125" style="7" customWidth="1"/>
    <col min="2319" max="2319" width="15.7265625" style="7" customWidth="1"/>
    <col min="2320" max="2320" width="21" style="7" customWidth="1"/>
    <col min="2321" max="2321" width="3.7265625" style="7" customWidth="1"/>
    <col min="2322" max="2322" width="16.7265625" style="7" customWidth="1"/>
    <col min="2323" max="2323" width="21.453125" style="7" customWidth="1"/>
    <col min="2324" max="2324" width="13.54296875" style="7" customWidth="1"/>
    <col min="2325" max="2325" width="2.26953125" style="7" customWidth="1"/>
    <col min="2326" max="2326" width="16.54296875" style="7" customWidth="1"/>
    <col min="2327" max="2327" width="14.54296875" style="7" customWidth="1"/>
    <col min="2328" max="2328" width="41.26953125" style="7" customWidth="1"/>
    <col min="2329" max="2329" width="9.26953125" style="7"/>
    <col min="2330" max="2335" width="17" style="7" customWidth="1"/>
    <col min="2336" max="2336" width="9.26953125" style="7" customWidth="1"/>
    <col min="2337" max="2564" width="9.26953125" style="7"/>
    <col min="2565" max="2565" width="16" style="7" customWidth="1"/>
    <col min="2566" max="2566" width="12.7265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6953125" style="7" customWidth="1"/>
    <col min="2571" max="2571" width="16" style="7" customWidth="1"/>
    <col min="2572" max="2572" width="16.26953125" style="7" customWidth="1"/>
    <col min="2573" max="2573" width="14.7265625" style="7" bestFit="1" customWidth="1"/>
    <col min="2574" max="2574" width="3.453125" style="7" customWidth="1"/>
    <col min="2575" max="2575" width="15.7265625" style="7" customWidth="1"/>
    <col min="2576" max="2576" width="21" style="7" customWidth="1"/>
    <col min="2577" max="2577" width="3.7265625" style="7" customWidth="1"/>
    <col min="2578" max="2578" width="16.7265625" style="7" customWidth="1"/>
    <col min="2579" max="2579" width="21.453125" style="7" customWidth="1"/>
    <col min="2580" max="2580" width="13.54296875" style="7" customWidth="1"/>
    <col min="2581" max="2581" width="2.26953125" style="7" customWidth="1"/>
    <col min="2582" max="2582" width="16.54296875" style="7" customWidth="1"/>
    <col min="2583" max="2583" width="14.54296875" style="7" customWidth="1"/>
    <col min="2584" max="2584" width="41.26953125" style="7" customWidth="1"/>
    <col min="2585" max="2585" width="9.26953125" style="7"/>
    <col min="2586" max="2591" width="17" style="7" customWidth="1"/>
    <col min="2592" max="2592" width="9.26953125" style="7" customWidth="1"/>
    <col min="2593" max="2820" width="9.26953125" style="7"/>
    <col min="2821" max="2821" width="16" style="7" customWidth="1"/>
    <col min="2822" max="2822" width="12.7265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6953125" style="7" customWidth="1"/>
    <col min="2827" max="2827" width="16" style="7" customWidth="1"/>
    <col min="2828" max="2828" width="16.26953125" style="7" customWidth="1"/>
    <col min="2829" max="2829" width="14.7265625" style="7" bestFit="1" customWidth="1"/>
    <col min="2830" max="2830" width="3.453125" style="7" customWidth="1"/>
    <col min="2831" max="2831" width="15.7265625" style="7" customWidth="1"/>
    <col min="2832" max="2832" width="21" style="7" customWidth="1"/>
    <col min="2833" max="2833" width="3.7265625" style="7" customWidth="1"/>
    <col min="2834" max="2834" width="16.7265625" style="7" customWidth="1"/>
    <col min="2835" max="2835" width="21.453125" style="7" customWidth="1"/>
    <col min="2836" max="2836" width="13.54296875" style="7" customWidth="1"/>
    <col min="2837" max="2837" width="2.26953125" style="7" customWidth="1"/>
    <col min="2838" max="2838" width="16.54296875" style="7" customWidth="1"/>
    <col min="2839" max="2839" width="14.54296875" style="7" customWidth="1"/>
    <col min="2840" max="2840" width="41.26953125" style="7" customWidth="1"/>
    <col min="2841" max="2841" width="9.26953125" style="7"/>
    <col min="2842" max="2847" width="17" style="7" customWidth="1"/>
    <col min="2848" max="2848" width="9.26953125" style="7" customWidth="1"/>
    <col min="2849" max="3076" width="9.26953125" style="7"/>
    <col min="3077" max="3077" width="16" style="7" customWidth="1"/>
    <col min="3078" max="3078" width="12.7265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6953125" style="7" customWidth="1"/>
    <col min="3083" max="3083" width="16" style="7" customWidth="1"/>
    <col min="3084" max="3084" width="16.26953125" style="7" customWidth="1"/>
    <col min="3085" max="3085" width="14.7265625" style="7" bestFit="1" customWidth="1"/>
    <col min="3086" max="3086" width="3.453125" style="7" customWidth="1"/>
    <col min="3087" max="3087" width="15.7265625" style="7" customWidth="1"/>
    <col min="3088" max="3088" width="21" style="7" customWidth="1"/>
    <col min="3089" max="3089" width="3.7265625" style="7" customWidth="1"/>
    <col min="3090" max="3090" width="16.7265625" style="7" customWidth="1"/>
    <col min="3091" max="3091" width="21.453125" style="7" customWidth="1"/>
    <col min="3092" max="3092" width="13.54296875" style="7" customWidth="1"/>
    <col min="3093" max="3093" width="2.26953125" style="7" customWidth="1"/>
    <col min="3094" max="3094" width="16.54296875" style="7" customWidth="1"/>
    <col min="3095" max="3095" width="14.54296875" style="7" customWidth="1"/>
    <col min="3096" max="3096" width="41.26953125" style="7" customWidth="1"/>
    <col min="3097" max="3097" width="9.26953125" style="7"/>
    <col min="3098" max="3103" width="17" style="7" customWidth="1"/>
    <col min="3104" max="3104" width="9.26953125" style="7" customWidth="1"/>
    <col min="3105" max="3332" width="9.26953125" style="7"/>
    <col min="3333" max="3333" width="16" style="7" customWidth="1"/>
    <col min="3334" max="3334" width="12.7265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6953125" style="7" customWidth="1"/>
    <col min="3339" max="3339" width="16" style="7" customWidth="1"/>
    <col min="3340" max="3340" width="16.26953125" style="7" customWidth="1"/>
    <col min="3341" max="3341" width="14.7265625" style="7" bestFit="1" customWidth="1"/>
    <col min="3342" max="3342" width="3.453125" style="7" customWidth="1"/>
    <col min="3343" max="3343" width="15.7265625" style="7" customWidth="1"/>
    <col min="3344" max="3344" width="21" style="7" customWidth="1"/>
    <col min="3345" max="3345" width="3.7265625" style="7" customWidth="1"/>
    <col min="3346" max="3346" width="16.7265625" style="7" customWidth="1"/>
    <col min="3347" max="3347" width="21.453125" style="7" customWidth="1"/>
    <col min="3348" max="3348" width="13.54296875" style="7" customWidth="1"/>
    <col min="3349" max="3349" width="2.26953125" style="7" customWidth="1"/>
    <col min="3350" max="3350" width="16.54296875" style="7" customWidth="1"/>
    <col min="3351" max="3351" width="14.54296875" style="7" customWidth="1"/>
    <col min="3352" max="3352" width="41.26953125" style="7" customWidth="1"/>
    <col min="3353" max="3353" width="9.26953125" style="7"/>
    <col min="3354" max="3359" width="17" style="7" customWidth="1"/>
    <col min="3360" max="3360" width="9.26953125" style="7" customWidth="1"/>
    <col min="3361" max="3588" width="9.26953125" style="7"/>
    <col min="3589" max="3589" width="16" style="7" customWidth="1"/>
    <col min="3590" max="3590" width="12.7265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6953125" style="7" customWidth="1"/>
    <col min="3595" max="3595" width="16" style="7" customWidth="1"/>
    <col min="3596" max="3596" width="16.26953125" style="7" customWidth="1"/>
    <col min="3597" max="3597" width="14.7265625" style="7" bestFit="1" customWidth="1"/>
    <col min="3598" max="3598" width="3.453125" style="7" customWidth="1"/>
    <col min="3599" max="3599" width="15.7265625" style="7" customWidth="1"/>
    <col min="3600" max="3600" width="21" style="7" customWidth="1"/>
    <col min="3601" max="3601" width="3.7265625" style="7" customWidth="1"/>
    <col min="3602" max="3602" width="16.7265625" style="7" customWidth="1"/>
    <col min="3603" max="3603" width="21.453125" style="7" customWidth="1"/>
    <col min="3604" max="3604" width="13.54296875" style="7" customWidth="1"/>
    <col min="3605" max="3605" width="2.26953125" style="7" customWidth="1"/>
    <col min="3606" max="3606" width="16.54296875" style="7" customWidth="1"/>
    <col min="3607" max="3607" width="14.54296875" style="7" customWidth="1"/>
    <col min="3608" max="3608" width="41.26953125" style="7" customWidth="1"/>
    <col min="3609" max="3609" width="9.26953125" style="7"/>
    <col min="3610" max="3615" width="17" style="7" customWidth="1"/>
    <col min="3616" max="3616" width="9.26953125" style="7" customWidth="1"/>
    <col min="3617" max="3844" width="9.26953125" style="7"/>
    <col min="3845" max="3845" width="16" style="7" customWidth="1"/>
    <col min="3846" max="3846" width="12.7265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6953125" style="7" customWidth="1"/>
    <col min="3851" max="3851" width="16" style="7" customWidth="1"/>
    <col min="3852" max="3852" width="16.26953125" style="7" customWidth="1"/>
    <col min="3853" max="3853" width="14.7265625" style="7" bestFit="1" customWidth="1"/>
    <col min="3854" max="3854" width="3.453125" style="7" customWidth="1"/>
    <col min="3855" max="3855" width="15.7265625" style="7" customWidth="1"/>
    <col min="3856" max="3856" width="21" style="7" customWidth="1"/>
    <col min="3857" max="3857" width="3.7265625" style="7" customWidth="1"/>
    <col min="3858" max="3858" width="16.7265625" style="7" customWidth="1"/>
    <col min="3859" max="3859" width="21.453125" style="7" customWidth="1"/>
    <col min="3860" max="3860" width="13.54296875" style="7" customWidth="1"/>
    <col min="3861" max="3861" width="2.26953125" style="7" customWidth="1"/>
    <col min="3862" max="3862" width="16.54296875" style="7" customWidth="1"/>
    <col min="3863" max="3863" width="14.54296875" style="7" customWidth="1"/>
    <col min="3864" max="3864" width="41.26953125" style="7" customWidth="1"/>
    <col min="3865" max="3865" width="9.26953125" style="7"/>
    <col min="3866" max="3871" width="17" style="7" customWidth="1"/>
    <col min="3872" max="3872" width="9.26953125" style="7" customWidth="1"/>
    <col min="3873" max="4100" width="9.26953125" style="7"/>
    <col min="4101" max="4101" width="16" style="7" customWidth="1"/>
    <col min="4102" max="4102" width="12.7265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6953125" style="7" customWidth="1"/>
    <col min="4107" max="4107" width="16" style="7" customWidth="1"/>
    <col min="4108" max="4108" width="16.26953125" style="7" customWidth="1"/>
    <col min="4109" max="4109" width="14.7265625" style="7" bestFit="1" customWidth="1"/>
    <col min="4110" max="4110" width="3.453125" style="7" customWidth="1"/>
    <col min="4111" max="4111" width="15.7265625" style="7" customWidth="1"/>
    <col min="4112" max="4112" width="21" style="7" customWidth="1"/>
    <col min="4113" max="4113" width="3.7265625" style="7" customWidth="1"/>
    <col min="4114" max="4114" width="16.7265625" style="7" customWidth="1"/>
    <col min="4115" max="4115" width="21.453125" style="7" customWidth="1"/>
    <col min="4116" max="4116" width="13.54296875" style="7" customWidth="1"/>
    <col min="4117" max="4117" width="2.26953125" style="7" customWidth="1"/>
    <col min="4118" max="4118" width="16.54296875" style="7" customWidth="1"/>
    <col min="4119" max="4119" width="14.54296875" style="7" customWidth="1"/>
    <col min="4120" max="4120" width="41.26953125" style="7" customWidth="1"/>
    <col min="4121" max="4121" width="9.26953125" style="7"/>
    <col min="4122" max="4127" width="17" style="7" customWidth="1"/>
    <col min="4128" max="4128" width="9.26953125" style="7" customWidth="1"/>
    <col min="4129" max="4356" width="9.26953125" style="7"/>
    <col min="4357" max="4357" width="16" style="7" customWidth="1"/>
    <col min="4358" max="4358" width="12.7265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6953125" style="7" customWidth="1"/>
    <col min="4363" max="4363" width="16" style="7" customWidth="1"/>
    <col min="4364" max="4364" width="16.26953125" style="7" customWidth="1"/>
    <col min="4365" max="4365" width="14.7265625" style="7" bestFit="1" customWidth="1"/>
    <col min="4366" max="4366" width="3.453125" style="7" customWidth="1"/>
    <col min="4367" max="4367" width="15.7265625" style="7" customWidth="1"/>
    <col min="4368" max="4368" width="21" style="7" customWidth="1"/>
    <col min="4369" max="4369" width="3.7265625" style="7" customWidth="1"/>
    <col min="4370" max="4370" width="16.7265625" style="7" customWidth="1"/>
    <col min="4371" max="4371" width="21.453125" style="7" customWidth="1"/>
    <col min="4372" max="4372" width="13.54296875" style="7" customWidth="1"/>
    <col min="4373" max="4373" width="2.26953125" style="7" customWidth="1"/>
    <col min="4374" max="4374" width="16.54296875" style="7" customWidth="1"/>
    <col min="4375" max="4375" width="14.54296875" style="7" customWidth="1"/>
    <col min="4376" max="4376" width="41.26953125" style="7" customWidth="1"/>
    <col min="4377" max="4377" width="9.26953125" style="7"/>
    <col min="4378" max="4383" width="17" style="7" customWidth="1"/>
    <col min="4384" max="4384" width="9.26953125" style="7" customWidth="1"/>
    <col min="4385" max="4612" width="9.26953125" style="7"/>
    <col min="4613" max="4613" width="16" style="7" customWidth="1"/>
    <col min="4614" max="4614" width="12.7265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6953125" style="7" customWidth="1"/>
    <col min="4619" max="4619" width="16" style="7" customWidth="1"/>
    <col min="4620" max="4620" width="16.26953125" style="7" customWidth="1"/>
    <col min="4621" max="4621" width="14.7265625" style="7" bestFit="1" customWidth="1"/>
    <col min="4622" max="4622" width="3.453125" style="7" customWidth="1"/>
    <col min="4623" max="4623" width="15.7265625" style="7" customWidth="1"/>
    <col min="4624" max="4624" width="21" style="7" customWidth="1"/>
    <col min="4625" max="4625" width="3.7265625" style="7" customWidth="1"/>
    <col min="4626" max="4626" width="16.7265625" style="7" customWidth="1"/>
    <col min="4627" max="4627" width="21.453125" style="7" customWidth="1"/>
    <col min="4628" max="4628" width="13.54296875" style="7" customWidth="1"/>
    <col min="4629" max="4629" width="2.26953125" style="7" customWidth="1"/>
    <col min="4630" max="4630" width="16.54296875" style="7" customWidth="1"/>
    <col min="4631" max="4631" width="14.54296875" style="7" customWidth="1"/>
    <col min="4632" max="4632" width="41.26953125" style="7" customWidth="1"/>
    <col min="4633" max="4633" width="9.26953125" style="7"/>
    <col min="4634" max="4639" width="17" style="7" customWidth="1"/>
    <col min="4640" max="4640" width="9.26953125" style="7" customWidth="1"/>
    <col min="4641" max="4868" width="9.26953125" style="7"/>
    <col min="4869" max="4869" width="16" style="7" customWidth="1"/>
    <col min="4870" max="4870" width="12.7265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6953125" style="7" customWidth="1"/>
    <col min="4875" max="4875" width="16" style="7" customWidth="1"/>
    <col min="4876" max="4876" width="16.26953125" style="7" customWidth="1"/>
    <col min="4877" max="4877" width="14.7265625" style="7" bestFit="1" customWidth="1"/>
    <col min="4878" max="4878" width="3.453125" style="7" customWidth="1"/>
    <col min="4879" max="4879" width="15.7265625" style="7" customWidth="1"/>
    <col min="4880" max="4880" width="21" style="7" customWidth="1"/>
    <col min="4881" max="4881" width="3.7265625" style="7" customWidth="1"/>
    <col min="4882" max="4882" width="16.7265625" style="7" customWidth="1"/>
    <col min="4883" max="4883" width="21.453125" style="7" customWidth="1"/>
    <col min="4884" max="4884" width="13.54296875" style="7" customWidth="1"/>
    <col min="4885" max="4885" width="2.26953125" style="7" customWidth="1"/>
    <col min="4886" max="4886" width="16.54296875" style="7" customWidth="1"/>
    <col min="4887" max="4887" width="14.54296875" style="7" customWidth="1"/>
    <col min="4888" max="4888" width="41.26953125" style="7" customWidth="1"/>
    <col min="4889" max="4889" width="9.26953125" style="7"/>
    <col min="4890" max="4895" width="17" style="7" customWidth="1"/>
    <col min="4896" max="4896" width="9.26953125" style="7" customWidth="1"/>
    <col min="4897" max="5124" width="9.26953125" style="7"/>
    <col min="5125" max="5125" width="16" style="7" customWidth="1"/>
    <col min="5126" max="5126" width="12.7265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6953125" style="7" customWidth="1"/>
    <col min="5131" max="5131" width="16" style="7" customWidth="1"/>
    <col min="5132" max="5132" width="16.26953125" style="7" customWidth="1"/>
    <col min="5133" max="5133" width="14.7265625" style="7" bestFit="1" customWidth="1"/>
    <col min="5134" max="5134" width="3.453125" style="7" customWidth="1"/>
    <col min="5135" max="5135" width="15.7265625" style="7" customWidth="1"/>
    <col min="5136" max="5136" width="21" style="7" customWidth="1"/>
    <col min="5137" max="5137" width="3.7265625" style="7" customWidth="1"/>
    <col min="5138" max="5138" width="16.7265625" style="7" customWidth="1"/>
    <col min="5139" max="5139" width="21.453125" style="7" customWidth="1"/>
    <col min="5140" max="5140" width="13.54296875" style="7" customWidth="1"/>
    <col min="5141" max="5141" width="2.26953125" style="7" customWidth="1"/>
    <col min="5142" max="5142" width="16.54296875" style="7" customWidth="1"/>
    <col min="5143" max="5143" width="14.54296875" style="7" customWidth="1"/>
    <col min="5144" max="5144" width="41.26953125" style="7" customWidth="1"/>
    <col min="5145" max="5145" width="9.26953125" style="7"/>
    <col min="5146" max="5151" width="17" style="7" customWidth="1"/>
    <col min="5152" max="5152" width="9.26953125" style="7" customWidth="1"/>
    <col min="5153" max="5380" width="9.26953125" style="7"/>
    <col min="5381" max="5381" width="16" style="7" customWidth="1"/>
    <col min="5382" max="5382" width="12.7265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6953125" style="7" customWidth="1"/>
    <col min="5387" max="5387" width="16" style="7" customWidth="1"/>
    <col min="5388" max="5388" width="16.26953125" style="7" customWidth="1"/>
    <col min="5389" max="5389" width="14.7265625" style="7" bestFit="1" customWidth="1"/>
    <col min="5390" max="5390" width="3.453125" style="7" customWidth="1"/>
    <col min="5391" max="5391" width="15.7265625" style="7" customWidth="1"/>
    <col min="5392" max="5392" width="21" style="7" customWidth="1"/>
    <col min="5393" max="5393" width="3.7265625" style="7" customWidth="1"/>
    <col min="5394" max="5394" width="16.7265625" style="7" customWidth="1"/>
    <col min="5395" max="5395" width="21.453125" style="7" customWidth="1"/>
    <col min="5396" max="5396" width="13.54296875" style="7" customWidth="1"/>
    <col min="5397" max="5397" width="2.26953125" style="7" customWidth="1"/>
    <col min="5398" max="5398" width="16.54296875" style="7" customWidth="1"/>
    <col min="5399" max="5399" width="14.54296875" style="7" customWidth="1"/>
    <col min="5400" max="5400" width="41.26953125" style="7" customWidth="1"/>
    <col min="5401" max="5401" width="9.26953125" style="7"/>
    <col min="5402" max="5407" width="17" style="7" customWidth="1"/>
    <col min="5408" max="5408" width="9.26953125" style="7" customWidth="1"/>
    <col min="5409" max="5636" width="9.26953125" style="7"/>
    <col min="5637" max="5637" width="16" style="7" customWidth="1"/>
    <col min="5638" max="5638" width="12.7265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6953125" style="7" customWidth="1"/>
    <col min="5643" max="5643" width="16" style="7" customWidth="1"/>
    <col min="5644" max="5644" width="16.26953125" style="7" customWidth="1"/>
    <col min="5645" max="5645" width="14.7265625" style="7" bestFit="1" customWidth="1"/>
    <col min="5646" max="5646" width="3.453125" style="7" customWidth="1"/>
    <col min="5647" max="5647" width="15.7265625" style="7" customWidth="1"/>
    <col min="5648" max="5648" width="21" style="7" customWidth="1"/>
    <col min="5649" max="5649" width="3.7265625" style="7" customWidth="1"/>
    <col min="5650" max="5650" width="16.7265625" style="7" customWidth="1"/>
    <col min="5651" max="5651" width="21.453125" style="7" customWidth="1"/>
    <col min="5652" max="5652" width="13.54296875" style="7" customWidth="1"/>
    <col min="5653" max="5653" width="2.26953125" style="7" customWidth="1"/>
    <col min="5654" max="5654" width="16.54296875" style="7" customWidth="1"/>
    <col min="5655" max="5655" width="14.54296875" style="7" customWidth="1"/>
    <col min="5656" max="5656" width="41.26953125" style="7" customWidth="1"/>
    <col min="5657" max="5657" width="9.26953125" style="7"/>
    <col min="5658" max="5663" width="17" style="7" customWidth="1"/>
    <col min="5664" max="5664" width="9.26953125" style="7" customWidth="1"/>
    <col min="5665" max="5892" width="9.26953125" style="7"/>
    <col min="5893" max="5893" width="16" style="7" customWidth="1"/>
    <col min="5894" max="5894" width="12.7265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6953125" style="7" customWidth="1"/>
    <col min="5899" max="5899" width="16" style="7" customWidth="1"/>
    <col min="5900" max="5900" width="16.26953125" style="7" customWidth="1"/>
    <col min="5901" max="5901" width="14.7265625" style="7" bestFit="1" customWidth="1"/>
    <col min="5902" max="5902" width="3.453125" style="7" customWidth="1"/>
    <col min="5903" max="5903" width="15.7265625" style="7" customWidth="1"/>
    <col min="5904" max="5904" width="21" style="7" customWidth="1"/>
    <col min="5905" max="5905" width="3.7265625" style="7" customWidth="1"/>
    <col min="5906" max="5906" width="16.7265625" style="7" customWidth="1"/>
    <col min="5907" max="5907" width="21.453125" style="7" customWidth="1"/>
    <col min="5908" max="5908" width="13.54296875" style="7" customWidth="1"/>
    <col min="5909" max="5909" width="2.26953125" style="7" customWidth="1"/>
    <col min="5910" max="5910" width="16.54296875" style="7" customWidth="1"/>
    <col min="5911" max="5911" width="14.54296875" style="7" customWidth="1"/>
    <col min="5912" max="5912" width="41.26953125" style="7" customWidth="1"/>
    <col min="5913" max="5913" width="9.26953125" style="7"/>
    <col min="5914" max="5919" width="17" style="7" customWidth="1"/>
    <col min="5920" max="5920" width="9.26953125" style="7" customWidth="1"/>
    <col min="5921" max="6148" width="9.26953125" style="7"/>
    <col min="6149" max="6149" width="16" style="7" customWidth="1"/>
    <col min="6150" max="6150" width="12.7265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6953125" style="7" customWidth="1"/>
    <col min="6155" max="6155" width="16" style="7" customWidth="1"/>
    <col min="6156" max="6156" width="16.26953125" style="7" customWidth="1"/>
    <col min="6157" max="6157" width="14.7265625" style="7" bestFit="1" customWidth="1"/>
    <col min="6158" max="6158" width="3.453125" style="7" customWidth="1"/>
    <col min="6159" max="6159" width="15.7265625" style="7" customWidth="1"/>
    <col min="6160" max="6160" width="21" style="7" customWidth="1"/>
    <col min="6161" max="6161" width="3.7265625" style="7" customWidth="1"/>
    <col min="6162" max="6162" width="16.7265625" style="7" customWidth="1"/>
    <col min="6163" max="6163" width="21.453125" style="7" customWidth="1"/>
    <col min="6164" max="6164" width="13.54296875" style="7" customWidth="1"/>
    <col min="6165" max="6165" width="2.26953125" style="7" customWidth="1"/>
    <col min="6166" max="6166" width="16.54296875" style="7" customWidth="1"/>
    <col min="6167" max="6167" width="14.54296875" style="7" customWidth="1"/>
    <col min="6168" max="6168" width="41.26953125" style="7" customWidth="1"/>
    <col min="6169" max="6169" width="9.26953125" style="7"/>
    <col min="6170" max="6175" width="17" style="7" customWidth="1"/>
    <col min="6176" max="6176" width="9.26953125" style="7" customWidth="1"/>
    <col min="6177" max="6404" width="9.26953125" style="7"/>
    <col min="6405" max="6405" width="16" style="7" customWidth="1"/>
    <col min="6406" max="6406" width="12.7265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6953125" style="7" customWidth="1"/>
    <col min="6411" max="6411" width="16" style="7" customWidth="1"/>
    <col min="6412" max="6412" width="16.26953125" style="7" customWidth="1"/>
    <col min="6413" max="6413" width="14.7265625" style="7" bestFit="1" customWidth="1"/>
    <col min="6414" max="6414" width="3.453125" style="7" customWidth="1"/>
    <col min="6415" max="6415" width="15.7265625" style="7" customWidth="1"/>
    <col min="6416" max="6416" width="21" style="7" customWidth="1"/>
    <col min="6417" max="6417" width="3.7265625" style="7" customWidth="1"/>
    <col min="6418" max="6418" width="16.7265625" style="7" customWidth="1"/>
    <col min="6419" max="6419" width="21.453125" style="7" customWidth="1"/>
    <col min="6420" max="6420" width="13.54296875" style="7" customWidth="1"/>
    <col min="6421" max="6421" width="2.26953125" style="7" customWidth="1"/>
    <col min="6422" max="6422" width="16.54296875" style="7" customWidth="1"/>
    <col min="6423" max="6423" width="14.54296875" style="7" customWidth="1"/>
    <col min="6424" max="6424" width="41.26953125" style="7" customWidth="1"/>
    <col min="6425" max="6425" width="9.26953125" style="7"/>
    <col min="6426" max="6431" width="17" style="7" customWidth="1"/>
    <col min="6432" max="6432" width="9.26953125" style="7" customWidth="1"/>
    <col min="6433" max="6660" width="9.26953125" style="7"/>
    <col min="6661" max="6661" width="16" style="7" customWidth="1"/>
    <col min="6662" max="6662" width="12.7265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6953125" style="7" customWidth="1"/>
    <col min="6667" max="6667" width="16" style="7" customWidth="1"/>
    <col min="6668" max="6668" width="16.26953125" style="7" customWidth="1"/>
    <col min="6669" max="6669" width="14.7265625" style="7" bestFit="1" customWidth="1"/>
    <col min="6670" max="6670" width="3.453125" style="7" customWidth="1"/>
    <col min="6671" max="6671" width="15.7265625" style="7" customWidth="1"/>
    <col min="6672" max="6672" width="21" style="7" customWidth="1"/>
    <col min="6673" max="6673" width="3.7265625" style="7" customWidth="1"/>
    <col min="6674" max="6674" width="16.7265625" style="7" customWidth="1"/>
    <col min="6675" max="6675" width="21.453125" style="7" customWidth="1"/>
    <col min="6676" max="6676" width="13.54296875" style="7" customWidth="1"/>
    <col min="6677" max="6677" width="2.26953125" style="7" customWidth="1"/>
    <col min="6678" max="6678" width="16.54296875" style="7" customWidth="1"/>
    <col min="6679" max="6679" width="14.54296875" style="7" customWidth="1"/>
    <col min="6680" max="6680" width="41.26953125" style="7" customWidth="1"/>
    <col min="6681" max="6681" width="9.26953125" style="7"/>
    <col min="6682" max="6687" width="17" style="7" customWidth="1"/>
    <col min="6688" max="6688" width="9.26953125" style="7" customWidth="1"/>
    <col min="6689" max="6916" width="9.26953125" style="7"/>
    <col min="6917" max="6917" width="16" style="7" customWidth="1"/>
    <col min="6918" max="6918" width="12.7265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6953125" style="7" customWidth="1"/>
    <col min="6923" max="6923" width="16" style="7" customWidth="1"/>
    <col min="6924" max="6924" width="16.26953125" style="7" customWidth="1"/>
    <col min="6925" max="6925" width="14.7265625" style="7" bestFit="1" customWidth="1"/>
    <col min="6926" max="6926" width="3.453125" style="7" customWidth="1"/>
    <col min="6927" max="6927" width="15.7265625" style="7" customWidth="1"/>
    <col min="6928" max="6928" width="21" style="7" customWidth="1"/>
    <col min="6929" max="6929" width="3.7265625" style="7" customWidth="1"/>
    <col min="6930" max="6930" width="16.7265625" style="7" customWidth="1"/>
    <col min="6931" max="6931" width="21.453125" style="7" customWidth="1"/>
    <col min="6932" max="6932" width="13.54296875" style="7" customWidth="1"/>
    <col min="6933" max="6933" width="2.26953125" style="7" customWidth="1"/>
    <col min="6934" max="6934" width="16.54296875" style="7" customWidth="1"/>
    <col min="6935" max="6935" width="14.54296875" style="7" customWidth="1"/>
    <col min="6936" max="6936" width="41.26953125" style="7" customWidth="1"/>
    <col min="6937" max="6937" width="9.26953125" style="7"/>
    <col min="6938" max="6943" width="17" style="7" customWidth="1"/>
    <col min="6944" max="6944" width="9.26953125" style="7" customWidth="1"/>
    <col min="6945" max="7172" width="9.26953125" style="7"/>
    <col min="7173" max="7173" width="16" style="7" customWidth="1"/>
    <col min="7174" max="7174" width="12.7265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6953125" style="7" customWidth="1"/>
    <col min="7179" max="7179" width="16" style="7" customWidth="1"/>
    <col min="7180" max="7180" width="16.26953125" style="7" customWidth="1"/>
    <col min="7181" max="7181" width="14.7265625" style="7" bestFit="1" customWidth="1"/>
    <col min="7182" max="7182" width="3.453125" style="7" customWidth="1"/>
    <col min="7183" max="7183" width="15.7265625" style="7" customWidth="1"/>
    <col min="7184" max="7184" width="21" style="7" customWidth="1"/>
    <col min="7185" max="7185" width="3.7265625" style="7" customWidth="1"/>
    <col min="7186" max="7186" width="16.7265625" style="7" customWidth="1"/>
    <col min="7187" max="7187" width="21.453125" style="7" customWidth="1"/>
    <col min="7188" max="7188" width="13.54296875" style="7" customWidth="1"/>
    <col min="7189" max="7189" width="2.26953125" style="7" customWidth="1"/>
    <col min="7190" max="7190" width="16.54296875" style="7" customWidth="1"/>
    <col min="7191" max="7191" width="14.54296875" style="7" customWidth="1"/>
    <col min="7192" max="7192" width="41.26953125" style="7" customWidth="1"/>
    <col min="7193" max="7193" width="9.26953125" style="7"/>
    <col min="7194" max="7199" width="17" style="7" customWidth="1"/>
    <col min="7200" max="7200" width="9.26953125" style="7" customWidth="1"/>
    <col min="7201" max="7428" width="9.26953125" style="7"/>
    <col min="7429" max="7429" width="16" style="7" customWidth="1"/>
    <col min="7430" max="7430" width="12.7265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6953125" style="7" customWidth="1"/>
    <col min="7435" max="7435" width="16" style="7" customWidth="1"/>
    <col min="7436" max="7436" width="16.26953125" style="7" customWidth="1"/>
    <col min="7437" max="7437" width="14.7265625" style="7" bestFit="1" customWidth="1"/>
    <col min="7438" max="7438" width="3.453125" style="7" customWidth="1"/>
    <col min="7439" max="7439" width="15.7265625" style="7" customWidth="1"/>
    <col min="7440" max="7440" width="21" style="7" customWidth="1"/>
    <col min="7441" max="7441" width="3.7265625" style="7" customWidth="1"/>
    <col min="7442" max="7442" width="16.7265625" style="7" customWidth="1"/>
    <col min="7443" max="7443" width="21.453125" style="7" customWidth="1"/>
    <col min="7444" max="7444" width="13.54296875" style="7" customWidth="1"/>
    <col min="7445" max="7445" width="2.26953125" style="7" customWidth="1"/>
    <col min="7446" max="7446" width="16.54296875" style="7" customWidth="1"/>
    <col min="7447" max="7447" width="14.54296875" style="7" customWidth="1"/>
    <col min="7448" max="7448" width="41.26953125" style="7" customWidth="1"/>
    <col min="7449" max="7449" width="9.26953125" style="7"/>
    <col min="7450" max="7455" width="17" style="7" customWidth="1"/>
    <col min="7456" max="7456" width="9.26953125" style="7" customWidth="1"/>
    <col min="7457" max="7684" width="9.26953125" style="7"/>
    <col min="7685" max="7685" width="16" style="7" customWidth="1"/>
    <col min="7686" max="7686" width="12.7265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6953125" style="7" customWidth="1"/>
    <col min="7691" max="7691" width="16" style="7" customWidth="1"/>
    <col min="7692" max="7692" width="16.26953125" style="7" customWidth="1"/>
    <col min="7693" max="7693" width="14.7265625" style="7" bestFit="1" customWidth="1"/>
    <col min="7694" max="7694" width="3.453125" style="7" customWidth="1"/>
    <col min="7695" max="7695" width="15.7265625" style="7" customWidth="1"/>
    <col min="7696" max="7696" width="21" style="7" customWidth="1"/>
    <col min="7697" max="7697" width="3.7265625" style="7" customWidth="1"/>
    <col min="7698" max="7698" width="16.7265625" style="7" customWidth="1"/>
    <col min="7699" max="7699" width="21.453125" style="7" customWidth="1"/>
    <col min="7700" max="7700" width="13.54296875" style="7" customWidth="1"/>
    <col min="7701" max="7701" width="2.26953125" style="7" customWidth="1"/>
    <col min="7702" max="7702" width="16.54296875" style="7" customWidth="1"/>
    <col min="7703" max="7703" width="14.54296875" style="7" customWidth="1"/>
    <col min="7704" max="7704" width="41.26953125" style="7" customWidth="1"/>
    <col min="7705" max="7705" width="9.26953125" style="7"/>
    <col min="7706" max="7711" width="17" style="7" customWidth="1"/>
    <col min="7712" max="7712" width="9.26953125" style="7" customWidth="1"/>
    <col min="7713" max="7940" width="9.26953125" style="7"/>
    <col min="7941" max="7941" width="16" style="7" customWidth="1"/>
    <col min="7942" max="7942" width="12.7265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6953125" style="7" customWidth="1"/>
    <col min="7947" max="7947" width="16" style="7" customWidth="1"/>
    <col min="7948" max="7948" width="16.26953125" style="7" customWidth="1"/>
    <col min="7949" max="7949" width="14.7265625" style="7" bestFit="1" customWidth="1"/>
    <col min="7950" max="7950" width="3.453125" style="7" customWidth="1"/>
    <col min="7951" max="7951" width="15.7265625" style="7" customWidth="1"/>
    <col min="7952" max="7952" width="21" style="7" customWidth="1"/>
    <col min="7953" max="7953" width="3.7265625" style="7" customWidth="1"/>
    <col min="7954" max="7954" width="16.7265625" style="7" customWidth="1"/>
    <col min="7955" max="7955" width="21.453125" style="7" customWidth="1"/>
    <col min="7956" max="7956" width="13.54296875" style="7" customWidth="1"/>
    <col min="7957" max="7957" width="2.26953125" style="7" customWidth="1"/>
    <col min="7958" max="7958" width="16.54296875" style="7" customWidth="1"/>
    <col min="7959" max="7959" width="14.54296875" style="7" customWidth="1"/>
    <col min="7960" max="7960" width="41.26953125" style="7" customWidth="1"/>
    <col min="7961" max="7961" width="9.26953125" style="7"/>
    <col min="7962" max="7967" width="17" style="7" customWidth="1"/>
    <col min="7968" max="7968" width="9.26953125" style="7" customWidth="1"/>
    <col min="7969" max="8196" width="9.26953125" style="7"/>
    <col min="8197" max="8197" width="16" style="7" customWidth="1"/>
    <col min="8198" max="8198" width="12.7265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6953125" style="7" customWidth="1"/>
    <col min="8203" max="8203" width="16" style="7" customWidth="1"/>
    <col min="8204" max="8204" width="16.26953125" style="7" customWidth="1"/>
    <col min="8205" max="8205" width="14.7265625" style="7" bestFit="1" customWidth="1"/>
    <col min="8206" max="8206" width="3.453125" style="7" customWidth="1"/>
    <col min="8207" max="8207" width="15.7265625" style="7" customWidth="1"/>
    <col min="8208" max="8208" width="21" style="7" customWidth="1"/>
    <col min="8209" max="8209" width="3.7265625" style="7" customWidth="1"/>
    <col min="8210" max="8210" width="16.7265625" style="7" customWidth="1"/>
    <col min="8211" max="8211" width="21.453125" style="7" customWidth="1"/>
    <col min="8212" max="8212" width="13.54296875" style="7" customWidth="1"/>
    <col min="8213" max="8213" width="2.26953125" style="7" customWidth="1"/>
    <col min="8214" max="8214" width="16.54296875" style="7" customWidth="1"/>
    <col min="8215" max="8215" width="14.54296875" style="7" customWidth="1"/>
    <col min="8216" max="8216" width="41.26953125" style="7" customWidth="1"/>
    <col min="8217" max="8217" width="9.26953125" style="7"/>
    <col min="8218" max="8223" width="17" style="7" customWidth="1"/>
    <col min="8224" max="8224" width="9.26953125" style="7" customWidth="1"/>
    <col min="8225" max="8452" width="9.26953125" style="7"/>
    <col min="8453" max="8453" width="16" style="7" customWidth="1"/>
    <col min="8454" max="8454" width="12.7265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6953125" style="7" customWidth="1"/>
    <col min="8459" max="8459" width="16" style="7" customWidth="1"/>
    <col min="8460" max="8460" width="16.26953125" style="7" customWidth="1"/>
    <col min="8461" max="8461" width="14.7265625" style="7" bestFit="1" customWidth="1"/>
    <col min="8462" max="8462" width="3.453125" style="7" customWidth="1"/>
    <col min="8463" max="8463" width="15.7265625" style="7" customWidth="1"/>
    <col min="8464" max="8464" width="21" style="7" customWidth="1"/>
    <col min="8465" max="8465" width="3.7265625" style="7" customWidth="1"/>
    <col min="8466" max="8466" width="16.7265625" style="7" customWidth="1"/>
    <col min="8467" max="8467" width="21.453125" style="7" customWidth="1"/>
    <col min="8468" max="8468" width="13.54296875" style="7" customWidth="1"/>
    <col min="8469" max="8469" width="2.26953125" style="7" customWidth="1"/>
    <col min="8470" max="8470" width="16.54296875" style="7" customWidth="1"/>
    <col min="8471" max="8471" width="14.54296875" style="7" customWidth="1"/>
    <col min="8472" max="8472" width="41.26953125" style="7" customWidth="1"/>
    <col min="8473" max="8473" width="9.26953125" style="7"/>
    <col min="8474" max="8479" width="17" style="7" customWidth="1"/>
    <col min="8480" max="8480" width="9.26953125" style="7" customWidth="1"/>
    <col min="8481" max="8708" width="9.26953125" style="7"/>
    <col min="8709" max="8709" width="16" style="7" customWidth="1"/>
    <col min="8710" max="8710" width="12.7265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6953125" style="7" customWidth="1"/>
    <col min="8715" max="8715" width="16" style="7" customWidth="1"/>
    <col min="8716" max="8716" width="16.26953125" style="7" customWidth="1"/>
    <col min="8717" max="8717" width="14.7265625" style="7" bestFit="1" customWidth="1"/>
    <col min="8718" max="8718" width="3.453125" style="7" customWidth="1"/>
    <col min="8719" max="8719" width="15.7265625" style="7" customWidth="1"/>
    <col min="8720" max="8720" width="21" style="7" customWidth="1"/>
    <col min="8721" max="8721" width="3.7265625" style="7" customWidth="1"/>
    <col min="8722" max="8722" width="16.7265625" style="7" customWidth="1"/>
    <col min="8723" max="8723" width="21.453125" style="7" customWidth="1"/>
    <col min="8724" max="8724" width="13.54296875" style="7" customWidth="1"/>
    <col min="8725" max="8725" width="2.26953125" style="7" customWidth="1"/>
    <col min="8726" max="8726" width="16.54296875" style="7" customWidth="1"/>
    <col min="8727" max="8727" width="14.54296875" style="7" customWidth="1"/>
    <col min="8728" max="8728" width="41.26953125" style="7" customWidth="1"/>
    <col min="8729" max="8729" width="9.26953125" style="7"/>
    <col min="8730" max="8735" width="17" style="7" customWidth="1"/>
    <col min="8736" max="8736" width="9.26953125" style="7" customWidth="1"/>
    <col min="8737" max="8964" width="9.26953125" style="7"/>
    <col min="8965" max="8965" width="16" style="7" customWidth="1"/>
    <col min="8966" max="8966" width="12.7265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6953125" style="7" customWidth="1"/>
    <col min="8971" max="8971" width="16" style="7" customWidth="1"/>
    <col min="8972" max="8972" width="16.26953125" style="7" customWidth="1"/>
    <col min="8973" max="8973" width="14.7265625" style="7" bestFit="1" customWidth="1"/>
    <col min="8974" max="8974" width="3.453125" style="7" customWidth="1"/>
    <col min="8975" max="8975" width="15.7265625" style="7" customWidth="1"/>
    <col min="8976" max="8976" width="21" style="7" customWidth="1"/>
    <col min="8977" max="8977" width="3.7265625" style="7" customWidth="1"/>
    <col min="8978" max="8978" width="16.7265625" style="7" customWidth="1"/>
    <col min="8979" max="8979" width="21.453125" style="7" customWidth="1"/>
    <col min="8980" max="8980" width="13.54296875" style="7" customWidth="1"/>
    <col min="8981" max="8981" width="2.26953125" style="7" customWidth="1"/>
    <col min="8982" max="8982" width="16.54296875" style="7" customWidth="1"/>
    <col min="8983" max="8983" width="14.54296875" style="7" customWidth="1"/>
    <col min="8984" max="8984" width="41.26953125" style="7" customWidth="1"/>
    <col min="8985" max="8985" width="9.26953125" style="7"/>
    <col min="8986" max="8991" width="17" style="7" customWidth="1"/>
    <col min="8992" max="8992" width="9.26953125" style="7" customWidth="1"/>
    <col min="8993" max="9220" width="9.26953125" style="7"/>
    <col min="9221" max="9221" width="16" style="7" customWidth="1"/>
    <col min="9222" max="9222" width="12.7265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6953125" style="7" customWidth="1"/>
    <col min="9227" max="9227" width="16" style="7" customWidth="1"/>
    <col min="9228" max="9228" width="16.26953125" style="7" customWidth="1"/>
    <col min="9229" max="9229" width="14.7265625" style="7" bestFit="1" customWidth="1"/>
    <col min="9230" max="9230" width="3.453125" style="7" customWidth="1"/>
    <col min="9231" max="9231" width="15.7265625" style="7" customWidth="1"/>
    <col min="9232" max="9232" width="21" style="7" customWidth="1"/>
    <col min="9233" max="9233" width="3.7265625" style="7" customWidth="1"/>
    <col min="9234" max="9234" width="16.7265625" style="7" customWidth="1"/>
    <col min="9235" max="9235" width="21.453125" style="7" customWidth="1"/>
    <col min="9236" max="9236" width="13.54296875" style="7" customWidth="1"/>
    <col min="9237" max="9237" width="2.26953125" style="7" customWidth="1"/>
    <col min="9238" max="9238" width="16.54296875" style="7" customWidth="1"/>
    <col min="9239" max="9239" width="14.54296875" style="7" customWidth="1"/>
    <col min="9240" max="9240" width="41.26953125" style="7" customWidth="1"/>
    <col min="9241" max="9241" width="9.26953125" style="7"/>
    <col min="9242" max="9247" width="17" style="7" customWidth="1"/>
    <col min="9248" max="9248" width="9.26953125" style="7" customWidth="1"/>
    <col min="9249" max="9476" width="9.26953125" style="7"/>
    <col min="9477" max="9477" width="16" style="7" customWidth="1"/>
    <col min="9478" max="9478" width="12.7265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6953125" style="7" customWidth="1"/>
    <col min="9483" max="9483" width="16" style="7" customWidth="1"/>
    <col min="9484" max="9484" width="16.26953125" style="7" customWidth="1"/>
    <col min="9485" max="9485" width="14.7265625" style="7" bestFit="1" customWidth="1"/>
    <col min="9486" max="9486" width="3.453125" style="7" customWidth="1"/>
    <col min="9487" max="9487" width="15.7265625" style="7" customWidth="1"/>
    <col min="9488" max="9488" width="21" style="7" customWidth="1"/>
    <col min="9489" max="9489" width="3.7265625" style="7" customWidth="1"/>
    <col min="9490" max="9490" width="16.7265625" style="7" customWidth="1"/>
    <col min="9491" max="9491" width="21.453125" style="7" customWidth="1"/>
    <col min="9492" max="9492" width="13.54296875" style="7" customWidth="1"/>
    <col min="9493" max="9493" width="2.26953125" style="7" customWidth="1"/>
    <col min="9494" max="9494" width="16.54296875" style="7" customWidth="1"/>
    <col min="9495" max="9495" width="14.54296875" style="7" customWidth="1"/>
    <col min="9496" max="9496" width="41.26953125" style="7" customWidth="1"/>
    <col min="9497" max="9497" width="9.26953125" style="7"/>
    <col min="9498" max="9503" width="17" style="7" customWidth="1"/>
    <col min="9504" max="9504" width="9.26953125" style="7" customWidth="1"/>
    <col min="9505" max="9732" width="9.26953125" style="7"/>
    <col min="9733" max="9733" width="16" style="7" customWidth="1"/>
    <col min="9734" max="9734" width="12.7265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6953125" style="7" customWidth="1"/>
    <col min="9739" max="9739" width="16" style="7" customWidth="1"/>
    <col min="9740" max="9740" width="16.26953125" style="7" customWidth="1"/>
    <col min="9741" max="9741" width="14.7265625" style="7" bestFit="1" customWidth="1"/>
    <col min="9742" max="9742" width="3.453125" style="7" customWidth="1"/>
    <col min="9743" max="9743" width="15.7265625" style="7" customWidth="1"/>
    <col min="9744" max="9744" width="21" style="7" customWidth="1"/>
    <col min="9745" max="9745" width="3.7265625" style="7" customWidth="1"/>
    <col min="9746" max="9746" width="16.7265625" style="7" customWidth="1"/>
    <col min="9747" max="9747" width="21.453125" style="7" customWidth="1"/>
    <col min="9748" max="9748" width="13.54296875" style="7" customWidth="1"/>
    <col min="9749" max="9749" width="2.26953125" style="7" customWidth="1"/>
    <col min="9750" max="9750" width="16.54296875" style="7" customWidth="1"/>
    <col min="9751" max="9751" width="14.54296875" style="7" customWidth="1"/>
    <col min="9752" max="9752" width="41.26953125" style="7" customWidth="1"/>
    <col min="9753" max="9753" width="9.26953125" style="7"/>
    <col min="9754" max="9759" width="17" style="7" customWidth="1"/>
    <col min="9760" max="9760" width="9.26953125" style="7" customWidth="1"/>
    <col min="9761" max="9988" width="9.26953125" style="7"/>
    <col min="9989" max="9989" width="16" style="7" customWidth="1"/>
    <col min="9990" max="9990" width="12.7265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6953125" style="7" customWidth="1"/>
    <col min="9995" max="9995" width="16" style="7" customWidth="1"/>
    <col min="9996" max="9996" width="16.26953125" style="7" customWidth="1"/>
    <col min="9997" max="9997" width="14.7265625" style="7" bestFit="1" customWidth="1"/>
    <col min="9998" max="9998" width="3.453125" style="7" customWidth="1"/>
    <col min="9999" max="9999" width="15.7265625" style="7" customWidth="1"/>
    <col min="10000" max="10000" width="21" style="7" customWidth="1"/>
    <col min="10001" max="10001" width="3.7265625" style="7" customWidth="1"/>
    <col min="10002" max="10002" width="16.7265625" style="7" customWidth="1"/>
    <col min="10003" max="10003" width="21.453125" style="7" customWidth="1"/>
    <col min="10004" max="10004" width="13.54296875" style="7" customWidth="1"/>
    <col min="10005" max="10005" width="2.26953125" style="7" customWidth="1"/>
    <col min="10006" max="10006" width="16.54296875" style="7" customWidth="1"/>
    <col min="10007" max="10007" width="14.54296875" style="7" customWidth="1"/>
    <col min="10008" max="10008" width="41.26953125" style="7" customWidth="1"/>
    <col min="10009" max="10009" width="9.26953125" style="7"/>
    <col min="10010" max="10015" width="17" style="7" customWidth="1"/>
    <col min="10016" max="10016" width="9.26953125" style="7" customWidth="1"/>
    <col min="10017" max="10244" width="9.26953125" style="7"/>
    <col min="10245" max="10245" width="16" style="7" customWidth="1"/>
    <col min="10246" max="10246" width="12.7265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6953125" style="7" customWidth="1"/>
    <col min="10251" max="10251" width="16" style="7" customWidth="1"/>
    <col min="10252" max="10252" width="16.26953125" style="7" customWidth="1"/>
    <col min="10253" max="10253" width="14.7265625" style="7" bestFit="1" customWidth="1"/>
    <col min="10254" max="10254" width="3.453125" style="7" customWidth="1"/>
    <col min="10255" max="10255" width="15.7265625" style="7" customWidth="1"/>
    <col min="10256" max="10256" width="21" style="7" customWidth="1"/>
    <col min="10257" max="10257" width="3.7265625" style="7" customWidth="1"/>
    <col min="10258" max="10258" width="16.7265625" style="7" customWidth="1"/>
    <col min="10259" max="10259" width="21.453125" style="7" customWidth="1"/>
    <col min="10260" max="10260" width="13.54296875" style="7" customWidth="1"/>
    <col min="10261" max="10261" width="2.26953125" style="7" customWidth="1"/>
    <col min="10262" max="10262" width="16.54296875" style="7" customWidth="1"/>
    <col min="10263" max="10263" width="14.54296875" style="7" customWidth="1"/>
    <col min="10264" max="10264" width="41.26953125" style="7" customWidth="1"/>
    <col min="10265" max="10265" width="9.26953125" style="7"/>
    <col min="10266" max="10271" width="17" style="7" customWidth="1"/>
    <col min="10272" max="10272" width="9.26953125" style="7" customWidth="1"/>
    <col min="10273" max="10500" width="9.26953125" style="7"/>
    <col min="10501" max="10501" width="16" style="7" customWidth="1"/>
    <col min="10502" max="10502" width="12.7265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6953125" style="7" customWidth="1"/>
    <col min="10507" max="10507" width="16" style="7" customWidth="1"/>
    <col min="10508" max="10508" width="16.26953125" style="7" customWidth="1"/>
    <col min="10509" max="10509" width="14.7265625" style="7" bestFit="1" customWidth="1"/>
    <col min="10510" max="10510" width="3.453125" style="7" customWidth="1"/>
    <col min="10511" max="10511" width="15.7265625" style="7" customWidth="1"/>
    <col min="10512" max="10512" width="21" style="7" customWidth="1"/>
    <col min="10513" max="10513" width="3.7265625" style="7" customWidth="1"/>
    <col min="10514" max="10514" width="16.7265625" style="7" customWidth="1"/>
    <col min="10515" max="10515" width="21.453125" style="7" customWidth="1"/>
    <col min="10516" max="10516" width="13.54296875" style="7" customWidth="1"/>
    <col min="10517" max="10517" width="2.26953125" style="7" customWidth="1"/>
    <col min="10518" max="10518" width="16.54296875" style="7" customWidth="1"/>
    <col min="10519" max="10519" width="14.54296875" style="7" customWidth="1"/>
    <col min="10520" max="10520" width="41.26953125" style="7" customWidth="1"/>
    <col min="10521" max="10521" width="9.26953125" style="7"/>
    <col min="10522" max="10527" width="17" style="7" customWidth="1"/>
    <col min="10528" max="10528" width="9.26953125" style="7" customWidth="1"/>
    <col min="10529" max="10756" width="9.26953125" style="7"/>
    <col min="10757" max="10757" width="16" style="7" customWidth="1"/>
    <col min="10758" max="10758" width="12.7265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6953125" style="7" customWidth="1"/>
    <col min="10763" max="10763" width="16" style="7" customWidth="1"/>
    <col min="10764" max="10764" width="16.26953125" style="7" customWidth="1"/>
    <col min="10765" max="10765" width="14.7265625" style="7" bestFit="1" customWidth="1"/>
    <col min="10766" max="10766" width="3.453125" style="7" customWidth="1"/>
    <col min="10767" max="10767" width="15.7265625" style="7" customWidth="1"/>
    <col min="10768" max="10768" width="21" style="7" customWidth="1"/>
    <col min="10769" max="10769" width="3.7265625" style="7" customWidth="1"/>
    <col min="10770" max="10770" width="16.7265625" style="7" customWidth="1"/>
    <col min="10771" max="10771" width="21.453125" style="7" customWidth="1"/>
    <col min="10772" max="10772" width="13.54296875" style="7" customWidth="1"/>
    <col min="10773" max="10773" width="2.26953125" style="7" customWidth="1"/>
    <col min="10774" max="10774" width="16.54296875" style="7" customWidth="1"/>
    <col min="10775" max="10775" width="14.54296875" style="7" customWidth="1"/>
    <col min="10776" max="10776" width="41.26953125" style="7" customWidth="1"/>
    <col min="10777" max="10777" width="9.26953125" style="7"/>
    <col min="10778" max="10783" width="17" style="7" customWidth="1"/>
    <col min="10784" max="10784" width="9.26953125" style="7" customWidth="1"/>
    <col min="10785" max="11012" width="9.26953125" style="7"/>
    <col min="11013" max="11013" width="16" style="7" customWidth="1"/>
    <col min="11014" max="11014" width="12.7265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6953125" style="7" customWidth="1"/>
    <col min="11019" max="11019" width="16" style="7" customWidth="1"/>
    <col min="11020" max="11020" width="16.26953125" style="7" customWidth="1"/>
    <col min="11021" max="11021" width="14.7265625" style="7" bestFit="1" customWidth="1"/>
    <col min="11022" max="11022" width="3.453125" style="7" customWidth="1"/>
    <col min="11023" max="11023" width="15.7265625" style="7" customWidth="1"/>
    <col min="11024" max="11024" width="21" style="7" customWidth="1"/>
    <col min="11025" max="11025" width="3.7265625" style="7" customWidth="1"/>
    <col min="11026" max="11026" width="16.7265625" style="7" customWidth="1"/>
    <col min="11027" max="11027" width="21.453125" style="7" customWidth="1"/>
    <col min="11028" max="11028" width="13.54296875" style="7" customWidth="1"/>
    <col min="11029" max="11029" width="2.26953125" style="7" customWidth="1"/>
    <col min="11030" max="11030" width="16.54296875" style="7" customWidth="1"/>
    <col min="11031" max="11031" width="14.54296875" style="7" customWidth="1"/>
    <col min="11032" max="11032" width="41.26953125" style="7" customWidth="1"/>
    <col min="11033" max="11033" width="9.26953125" style="7"/>
    <col min="11034" max="11039" width="17" style="7" customWidth="1"/>
    <col min="11040" max="11040" width="9.26953125" style="7" customWidth="1"/>
    <col min="11041" max="11268" width="9.26953125" style="7"/>
    <col min="11269" max="11269" width="16" style="7" customWidth="1"/>
    <col min="11270" max="11270" width="12.7265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6953125" style="7" customWidth="1"/>
    <col min="11275" max="11275" width="16" style="7" customWidth="1"/>
    <col min="11276" max="11276" width="16.26953125" style="7" customWidth="1"/>
    <col min="11277" max="11277" width="14.7265625" style="7" bestFit="1" customWidth="1"/>
    <col min="11278" max="11278" width="3.453125" style="7" customWidth="1"/>
    <col min="11279" max="11279" width="15.7265625" style="7" customWidth="1"/>
    <col min="11280" max="11280" width="21" style="7" customWidth="1"/>
    <col min="11281" max="11281" width="3.7265625" style="7" customWidth="1"/>
    <col min="11282" max="11282" width="16.7265625" style="7" customWidth="1"/>
    <col min="11283" max="11283" width="21.453125" style="7" customWidth="1"/>
    <col min="11284" max="11284" width="13.54296875" style="7" customWidth="1"/>
    <col min="11285" max="11285" width="2.26953125" style="7" customWidth="1"/>
    <col min="11286" max="11286" width="16.54296875" style="7" customWidth="1"/>
    <col min="11287" max="11287" width="14.54296875" style="7" customWidth="1"/>
    <col min="11288" max="11288" width="41.26953125" style="7" customWidth="1"/>
    <col min="11289" max="11289" width="9.26953125" style="7"/>
    <col min="11290" max="11295" width="17" style="7" customWidth="1"/>
    <col min="11296" max="11296" width="9.26953125" style="7" customWidth="1"/>
    <col min="11297" max="11524" width="9.26953125" style="7"/>
    <col min="11525" max="11525" width="16" style="7" customWidth="1"/>
    <col min="11526" max="11526" width="12.7265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6953125" style="7" customWidth="1"/>
    <col min="11531" max="11531" width="16" style="7" customWidth="1"/>
    <col min="11532" max="11532" width="16.26953125" style="7" customWidth="1"/>
    <col min="11533" max="11533" width="14.7265625" style="7" bestFit="1" customWidth="1"/>
    <col min="11534" max="11534" width="3.453125" style="7" customWidth="1"/>
    <col min="11535" max="11535" width="15.7265625" style="7" customWidth="1"/>
    <col min="11536" max="11536" width="21" style="7" customWidth="1"/>
    <col min="11537" max="11537" width="3.7265625" style="7" customWidth="1"/>
    <col min="11538" max="11538" width="16.7265625" style="7" customWidth="1"/>
    <col min="11539" max="11539" width="21.453125" style="7" customWidth="1"/>
    <col min="11540" max="11540" width="13.54296875" style="7" customWidth="1"/>
    <col min="11541" max="11541" width="2.26953125" style="7" customWidth="1"/>
    <col min="11542" max="11542" width="16.54296875" style="7" customWidth="1"/>
    <col min="11543" max="11543" width="14.54296875" style="7" customWidth="1"/>
    <col min="11544" max="11544" width="41.26953125" style="7" customWidth="1"/>
    <col min="11545" max="11545" width="9.26953125" style="7"/>
    <col min="11546" max="11551" width="17" style="7" customWidth="1"/>
    <col min="11552" max="11552" width="9.26953125" style="7" customWidth="1"/>
    <col min="11553" max="11780" width="9.26953125" style="7"/>
    <col min="11781" max="11781" width="16" style="7" customWidth="1"/>
    <col min="11782" max="11782" width="12.7265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6953125" style="7" customWidth="1"/>
    <col min="11787" max="11787" width="16" style="7" customWidth="1"/>
    <col min="11788" max="11788" width="16.26953125" style="7" customWidth="1"/>
    <col min="11789" max="11789" width="14.7265625" style="7" bestFit="1" customWidth="1"/>
    <col min="11790" max="11790" width="3.453125" style="7" customWidth="1"/>
    <col min="11791" max="11791" width="15.7265625" style="7" customWidth="1"/>
    <col min="11792" max="11792" width="21" style="7" customWidth="1"/>
    <col min="11793" max="11793" width="3.7265625" style="7" customWidth="1"/>
    <col min="11794" max="11794" width="16.7265625" style="7" customWidth="1"/>
    <col min="11795" max="11795" width="21.453125" style="7" customWidth="1"/>
    <col min="11796" max="11796" width="13.54296875" style="7" customWidth="1"/>
    <col min="11797" max="11797" width="2.26953125" style="7" customWidth="1"/>
    <col min="11798" max="11798" width="16.54296875" style="7" customWidth="1"/>
    <col min="11799" max="11799" width="14.54296875" style="7" customWidth="1"/>
    <col min="11800" max="11800" width="41.26953125" style="7" customWidth="1"/>
    <col min="11801" max="11801" width="9.26953125" style="7"/>
    <col min="11802" max="11807" width="17" style="7" customWidth="1"/>
    <col min="11808" max="11808" width="9.26953125" style="7" customWidth="1"/>
    <col min="11809" max="12036" width="9.26953125" style="7"/>
    <col min="12037" max="12037" width="16" style="7" customWidth="1"/>
    <col min="12038" max="12038" width="12.7265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6953125" style="7" customWidth="1"/>
    <col min="12043" max="12043" width="16" style="7" customWidth="1"/>
    <col min="12044" max="12044" width="16.26953125" style="7" customWidth="1"/>
    <col min="12045" max="12045" width="14.7265625" style="7" bestFit="1" customWidth="1"/>
    <col min="12046" max="12046" width="3.453125" style="7" customWidth="1"/>
    <col min="12047" max="12047" width="15.7265625" style="7" customWidth="1"/>
    <col min="12048" max="12048" width="21" style="7" customWidth="1"/>
    <col min="12049" max="12049" width="3.7265625" style="7" customWidth="1"/>
    <col min="12050" max="12050" width="16.7265625" style="7" customWidth="1"/>
    <col min="12051" max="12051" width="21.453125" style="7" customWidth="1"/>
    <col min="12052" max="12052" width="13.54296875" style="7" customWidth="1"/>
    <col min="12053" max="12053" width="2.26953125" style="7" customWidth="1"/>
    <col min="12054" max="12054" width="16.54296875" style="7" customWidth="1"/>
    <col min="12055" max="12055" width="14.54296875" style="7" customWidth="1"/>
    <col min="12056" max="12056" width="41.26953125" style="7" customWidth="1"/>
    <col min="12057" max="12057" width="9.26953125" style="7"/>
    <col min="12058" max="12063" width="17" style="7" customWidth="1"/>
    <col min="12064" max="12064" width="9.26953125" style="7" customWidth="1"/>
    <col min="12065" max="12292" width="9.26953125" style="7"/>
    <col min="12293" max="12293" width="16" style="7" customWidth="1"/>
    <col min="12294" max="12294" width="12.7265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6953125" style="7" customWidth="1"/>
    <col min="12299" max="12299" width="16" style="7" customWidth="1"/>
    <col min="12300" max="12300" width="16.26953125" style="7" customWidth="1"/>
    <col min="12301" max="12301" width="14.7265625" style="7" bestFit="1" customWidth="1"/>
    <col min="12302" max="12302" width="3.453125" style="7" customWidth="1"/>
    <col min="12303" max="12303" width="15.7265625" style="7" customWidth="1"/>
    <col min="12304" max="12304" width="21" style="7" customWidth="1"/>
    <col min="12305" max="12305" width="3.7265625" style="7" customWidth="1"/>
    <col min="12306" max="12306" width="16.7265625" style="7" customWidth="1"/>
    <col min="12307" max="12307" width="21.453125" style="7" customWidth="1"/>
    <col min="12308" max="12308" width="13.54296875" style="7" customWidth="1"/>
    <col min="12309" max="12309" width="2.26953125" style="7" customWidth="1"/>
    <col min="12310" max="12310" width="16.54296875" style="7" customWidth="1"/>
    <col min="12311" max="12311" width="14.54296875" style="7" customWidth="1"/>
    <col min="12312" max="12312" width="41.26953125" style="7" customWidth="1"/>
    <col min="12313" max="12313" width="9.26953125" style="7"/>
    <col min="12314" max="12319" width="17" style="7" customWidth="1"/>
    <col min="12320" max="12320" width="9.26953125" style="7" customWidth="1"/>
    <col min="12321" max="12548" width="9.26953125" style="7"/>
    <col min="12549" max="12549" width="16" style="7" customWidth="1"/>
    <col min="12550" max="12550" width="12.7265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6953125" style="7" customWidth="1"/>
    <col min="12555" max="12555" width="16" style="7" customWidth="1"/>
    <col min="12556" max="12556" width="16.26953125" style="7" customWidth="1"/>
    <col min="12557" max="12557" width="14.7265625" style="7" bestFit="1" customWidth="1"/>
    <col min="12558" max="12558" width="3.453125" style="7" customWidth="1"/>
    <col min="12559" max="12559" width="15.7265625" style="7" customWidth="1"/>
    <col min="12560" max="12560" width="21" style="7" customWidth="1"/>
    <col min="12561" max="12561" width="3.7265625" style="7" customWidth="1"/>
    <col min="12562" max="12562" width="16.7265625" style="7" customWidth="1"/>
    <col min="12563" max="12563" width="21.453125" style="7" customWidth="1"/>
    <col min="12564" max="12564" width="13.54296875" style="7" customWidth="1"/>
    <col min="12565" max="12565" width="2.26953125" style="7" customWidth="1"/>
    <col min="12566" max="12566" width="16.54296875" style="7" customWidth="1"/>
    <col min="12567" max="12567" width="14.54296875" style="7" customWidth="1"/>
    <col min="12568" max="12568" width="41.26953125" style="7" customWidth="1"/>
    <col min="12569" max="12569" width="9.26953125" style="7"/>
    <col min="12570" max="12575" width="17" style="7" customWidth="1"/>
    <col min="12576" max="12576" width="9.26953125" style="7" customWidth="1"/>
    <col min="12577" max="12804" width="9.26953125" style="7"/>
    <col min="12805" max="12805" width="16" style="7" customWidth="1"/>
    <col min="12806" max="12806" width="12.7265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6953125" style="7" customWidth="1"/>
    <col min="12811" max="12811" width="16" style="7" customWidth="1"/>
    <col min="12812" max="12812" width="16.26953125" style="7" customWidth="1"/>
    <col min="12813" max="12813" width="14.7265625" style="7" bestFit="1" customWidth="1"/>
    <col min="12814" max="12814" width="3.453125" style="7" customWidth="1"/>
    <col min="12815" max="12815" width="15.7265625" style="7" customWidth="1"/>
    <col min="12816" max="12816" width="21" style="7" customWidth="1"/>
    <col min="12817" max="12817" width="3.7265625" style="7" customWidth="1"/>
    <col min="12818" max="12818" width="16.7265625" style="7" customWidth="1"/>
    <col min="12819" max="12819" width="21.453125" style="7" customWidth="1"/>
    <col min="12820" max="12820" width="13.54296875" style="7" customWidth="1"/>
    <col min="12821" max="12821" width="2.26953125" style="7" customWidth="1"/>
    <col min="12822" max="12822" width="16.54296875" style="7" customWidth="1"/>
    <col min="12823" max="12823" width="14.54296875" style="7" customWidth="1"/>
    <col min="12824" max="12824" width="41.26953125" style="7" customWidth="1"/>
    <col min="12825" max="12825" width="9.26953125" style="7"/>
    <col min="12826" max="12831" width="17" style="7" customWidth="1"/>
    <col min="12832" max="12832" width="9.26953125" style="7" customWidth="1"/>
    <col min="12833" max="13060" width="9.26953125" style="7"/>
    <col min="13061" max="13061" width="16" style="7" customWidth="1"/>
    <col min="13062" max="13062" width="12.7265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6953125" style="7" customWidth="1"/>
    <col min="13067" max="13067" width="16" style="7" customWidth="1"/>
    <col min="13068" max="13068" width="16.26953125" style="7" customWidth="1"/>
    <col min="13069" max="13069" width="14.7265625" style="7" bestFit="1" customWidth="1"/>
    <col min="13070" max="13070" width="3.453125" style="7" customWidth="1"/>
    <col min="13071" max="13071" width="15.7265625" style="7" customWidth="1"/>
    <col min="13072" max="13072" width="21" style="7" customWidth="1"/>
    <col min="13073" max="13073" width="3.7265625" style="7" customWidth="1"/>
    <col min="13074" max="13074" width="16.7265625" style="7" customWidth="1"/>
    <col min="13075" max="13075" width="21.453125" style="7" customWidth="1"/>
    <col min="13076" max="13076" width="13.54296875" style="7" customWidth="1"/>
    <col min="13077" max="13077" width="2.26953125" style="7" customWidth="1"/>
    <col min="13078" max="13078" width="16.54296875" style="7" customWidth="1"/>
    <col min="13079" max="13079" width="14.54296875" style="7" customWidth="1"/>
    <col min="13080" max="13080" width="41.26953125" style="7" customWidth="1"/>
    <col min="13081" max="13081" width="9.26953125" style="7"/>
    <col min="13082" max="13087" width="17" style="7" customWidth="1"/>
    <col min="13088" max="13088" width="9.26953125" style="7" customWidth="1"/>
    <col min="13089" max="13316" width="9.26953125" style="7"/>
    <col min="13317" max="13317" width="16" style="7" customWidth="1"/>
    <col min="13318" max="13318" width="12.7265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6953125" style="7" customWidth="1"/>
    <col min="13323" max="13323" width="16" style="7" customWidth="1"/>
    <col min="13324" max="13324" width="16.26953125" style="7" customWidth="1"/>
    <col min="13325" max="13325" width="14.7265625" style="7" bestFit="1" customWidth="1"/>
    <col min="13326" max="13326" width="3.453125" style="7" customWidth="1"/>
    <col min="13327" max="13327" width="15.7265625" style="7" customWidth="1"/>
    <col min="13328" max="13328" width="21" style="7" customWidth="1"/>
    <col min="13329" max="13329" width="3.7265625" style="7" customWidth="1"/>
    <col min="13330" max="13330" width="16.7265625" style="7" customWidth="1"/>
    <col min="13331" max="13331" width="21.453125" style="7" customWidth="1"/>
    <col min="13332" max="13332" width="13.54296875" style="7" customWidth="1"/>
    <col min="13333" max="13333" width="2.26953125" style="7" customWidth="1"/>
    <col min="13334" max="13334" width="16.54296875" style="7" customWidth="1"/>
    <col min="13335" max="13335" width="14.54296875" style="7" customWidth="1"/>
    <col min="13336" max="13336" width="41.26953125" style="7" customWidth="1"/>
    <col min="13337" max="13337" width="9.26953125" style="7"/>
    <col min="13338" max="13343" width="17" style="7" customWidth="1"/>
    <col min="13344" max="13344" width="9.26953125" style="7" customWidth="1"/>
    <col min="13345" max="13572" width="9.26953125" style="7"/>
    <col min="13573" max="13573" width="16" style="7" customWidth="1"/>
    <col min="13574" max="13574" width="12.7265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6953125" style="7" customWidth="1"/>
    <col min="13579" max="13579" width="16" style="7" customWidth="1"/>
    <col min="13580" max="13580" width="16.26953125" style="7" customWidth="1"/>
    <col min="13581" max="13581" width="14.7265625" style="7" bestFit="1" customWidth="1"/>
    <col min="13582" max="13582" width="3.453125" style="7" customWidth="1"/>
    <col min="13583" max="13583" width="15.7265625" style="7" customWidth="1"/>
    <col min="13584" max="13584" width="21" style="7" customWidth="1"/>
    <col min="13585" max="13585" width="3.7265625" style="7" customWidth="1"/>
    <col min="13586" max="13586" width="16.7265625" style="7" customWidth="1"/>
    <col min="13587" max="13587" width="21.453125" style="7" customWidth="1"/>
    <col min="13588" max="13588" width="13.54296875" style="7" customWidth="1"/>
    <col min="13589" max="13589" width="2.26953125" style="7" customWidth="1"/>
    <col min="13590" max="13590" width="16.54296875" style="7" customWidth="1"/>
    <col min="13591" max="13591" width="14.54296875" style="7" customWidth="1"/>
    <col min="13592" max="13592" width="41.26953125" style="7" customWidth="1"/>
    <col min="13593" max="13593" width="9.26953125" style="7"/>
    <col min="13594" max="13599" width="17" style="7" customWidth="1"/>
    <col min="13600" max="13600" width="9.26953125" style="7" customWidth="1"/>
    <col min="13601" max="13828" width="9.26953125" style="7"/>
    <col min="13829" max="13829" width="16" style="7" customWidth="1"/>
    <col min="13830" max="13830" width="12.7265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6953125" style="7" customWidth="1"/>
    <col min="13835" max="13835" width="16" style="7" customWidth="1"/>
    <col min="13836" max="13836" width="16.26953125" style="7" customWidth="1"/>
    <col min="13837" max="13837" width="14.7265625" style="7" bestFit="1" customWidth="1"/>
    <col min="13838" max="13838" width="3.453125" style="7" customWidth="1"/>
    <col min="13839" max="13839" width="15.7265625" style="7" customWidth="1"/>
    <col min="13840" max="13840" width="21" style="7" customWidth="1"/>
    <col min="13841" max="13841" width="3.7265625" style="7" customWidth="1"/>
    <col min="13842" max="13842" width="16.7265625" style="7" customWidth="1"/>
    <col min="13843" max="13843" width="21.453125" style="7" customWidth="1"/>
    <col min="13844" max="13844" width="13.54296875" style="7" customWidth="1"/>
    <col min="13845" max="13845" width="2.26953125" style="7" customWidth="1"/>
    <col min="13846" max="13846" width="16.54296875" style="7" customWidth="1"/>
    <col min="13847" max="13847" width="14.54296875" style="7" customWidth="1"/>
    <col min="13848" max="13848" width="41.26953125" style="7" customWidth="1"/>
    <col min="13849" max="13849" width="9.26953125" style="7"/>
    <col min="13850" max="13855" width="17" style="7" customWidth="1"/>
    <col min="13856" max="13856" width="9.26953125" style="7" customWidth="1"/>
    <col min="13857" max="14084" width="9.26953125" style="7"/>
    <col min="14085" max="14085" width="16" style="7" customWidth="1"/>
    <col min="14086" max="14086" width="12.7265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6953125" style="7" customWidth="1"/>
    <col min="14091" max="14091" width="16" style="7" customWidth="1"/>
    <col min="14092" max="14092" width="16.26953125" style="7" customWidth="1"/>
    <col min="14093" max="14093" width="14.7265625" style="7" bestFit="1" customWidth="1"/>
    <col min="14094" max="14094" width="3.453125" style="7" customWidth="1"/>
    <col min="14095" max="14095" width="15.7265625" style="7" customWidth="1"/>
    <col min="14096" max="14096" width="21" style="7" customWidth="1"/>
    <col min="14097" max="14097" width="3.7265625" style="7" customWidth="1"/>
    <col min="14098" max="14098" width="16.7265625" style="7" customWidth="1"/>
    <col min="14099" max="14099" width="21.453125" style="7" customWidth="1"/>
    <col min="14100" max="14100" width="13.54296875" style="7" customWidth="1"/>
    <col min="14101" max="14101" width="2.26953125" style="7" customWidth="1"/>
    <col min="14102" max="14102" width="16.54296875" style="7" customWidth="1"/>
    <col min="14103" max="14103" width="14.54296875" style="7" customWidth="1"/>
    <col min="14104" max="14104" width="41.26953125" style="7" customWidth="1"/>
    <col min="14105" max="14105" width="9.26953125" style="7"/>
    <col min="14106" max="14111" width="17" style="7" customWidth="1"/>
    <col min="14112" max="14112" width="9.26953125" style="7" customWidth="1"/>
    <col min="14113" max="14340" width="9.26953125" style="7"/>
    <col min="14341" max="14341" width="16" style="7" customWidth="1"/>
    <col min="14342" max="14342" width="12.7265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6953125" style="7" customWidth="1"/>
    <col min="14347" max="14347" width="16" style="7" customWidth="1"/>
    <col min="14348" max="14348" width="16.26953125" style="7" customWidth="1"/>
    <col min="14349" max="14349" width="14.7265625" style="7" bestFit="1" customWidth="1"/>
    <col min="14350" max="14350" width="3.453125" style="7" customWidth="1"/>
    <col min="14351" max="14351" width="15.7265625" style="7" customWidth="1"/>
    <col min="14352" max="14352" width="21" style="7" customWidth="1"/>
    <col min="14353" max="14353" width="3.7265625" style="7" customWidth="1"/>
    <col min="14354" max="14354" width="16.7265625" style="7" customWidth="1"/>
    <col min="14355" max="14355" width="21.453125" style="7" customWidth="1"/>
    <col min="14356" max="14356" width="13.54296875" style="7" customWidth="1"/>
    <col min="14357" max="14357" width="2.26953125" style="7" customWidth="1"/>
    <col min="14358" max="14358" width="16.54296875" style="7" customWidth="1"/>
    <col min="14359" max="14359" width="14.54296875" style="7" customWidth="1"/>
    <col min="14360" max="14360" width="41.26953125" style="7" customWidth="1"/>
    <col min="14361" max="14361" width="9.26953125" style="7"/>
    <col min="14362" max="14367" width="17" style="7" customWidth="1"/>
    <col min="14368" max="14368" width="9.26953125" style="7" customWidth="1"/>
    <col min="14369" max="14596" width="9.26953125" style="7"/>
    <col min="14597" max="14597" width="16" style="7" customWidth="1"/>
    <col min="14598" max="14598" width="12.7265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6953125" style="7" customWidth="1"/>
    <col min="14603" max="14603" width="16" style="7" customWidth="1"/>
    <col min="14604" max="14604" width="16.26953125" style="7" customWidth="1"/>
    <col min="14605" max="14605" width="14.7265625" style="7" bestFit="1" customWidth="1"/>
    <col min="14606" max="14606" width="3.453125" style="7" customWidth="1"/>
    <col min="14607" max="14607" width="15.7265625" style="7" customWidth="1"/>
    <col min="14608" max="14608" width="21" style="7" customWidth="1"/>
    <col min="14609" max="14609" width="3.7265625" style="7" customWidth="1"/>
    <col min="14610" max="14610" width="16.7265625" style="7" customWidth="1"/>
    <col min="14611" max="14611" width="21.453125" style="7" customWidth="1"/>
    <col min="14612" max="14612" width="13.54296875" style="7" customWidth="1"/>
    <col min="14613" max="14613" width="2.26953125" style="7" customWidth="1"/>
    <col min="14614" max="14614" width="16.54296875" style="7" customWidth="1"/>
    <col min="14615" max="14615" width="14.54296875" style="7" customWidth="1"/>
    <col min="14616" max="14616" width="41.26953125" style="7" customWidth="1"/>
    <col min="14617" max="14617" width="9.26953125" style="7"/>
    <col min="14618" max="14623" width="17" style="7" customWidth="1"/>
    <col min="14624" max="14624" width="9.26953125" style="7" customWidth="1"/>
    <col min="14625" max="14852" width="9.26953125" style="7"/>
    <col min="14853" max="14853" width="16" style="7" customWidth="1"/>
    <col min="14854" max="14854" width="12.7265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6953125" style="7" customWidth="1"/>
    <col min="14859" max="14859" width="16" style="7" customWidth="1"/>
    <col min="14860" max="14860" width="16.26953125" style="7" customWidth="1"/>
    <col min="14861" max="14861" width="14.7265625" style="7" bestFit="1" customWidth="1"/>
    <col min="14862" max="14862" width="3.453125" style="7" customWidth="1"/>
    <col min="14863" max="14863" width="15.7265625" style="7" customWidth="1"/>
    <col min="14864" max="14864" width="21" style="7" customWidth="1"/>
    <col min="14865" max="14865" width="3.7265625" style="7" customWidth="1"/>
    <col min="14866" max="14866" width="16.7265625" style="7" customWidth="1"/>
    <col min="14867" max="14867" width="21.453125" style="7" customWidth="1"/>
    <col min="14868" max="14868" width="13.54296875" style="7" customWidth="1"/>
    <col min="14869" max="14869" width="2.26953125" style="7" customWidth="1"/>
    <col min="14870" max="14870" width="16.54296875" style="7" customWidth="1"/>
    <col min="14871" max="14871" width="14.54296875" style="7" customWidth="1"/>
    <col min="14872" max="14872" width="41.26953125" style="7" customWidth="1"/>
    <col min="14873" max="14873" width="9.26953125" style="7"/>
    <col min="14874" max="14879" width="17" style="7" customWidth="1"/>
    <col min="14880" max="14880" width="9.26953125" style="7" customWidth="1"/>
    <col min="14881" max="15108" width="9.26953125" style="7"/>
    <col min="15109" max="15109" width="16" style="7" customWidth="1"/>
    <col min="15110" max="15110" width="12.7265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6953125" style="7" customWidth="1"/>
    <col min="15115" max="15115" width="16" style="7" customWidth="1"/>
    <col min="15116" max="15116" width="16.26953125" style="7" customWidth="1"/>
    <col min="15117" max="15117" width="14.7265625" style="7" bestFit="1" customWidth="1"/>
    <col min="15118" max="15118" width="3.453125" style="7" customWidth="1"/>
    <col min="15119" max="15119" width="15.7265625" style="7" customWidth="1"/>
    <col min="15120" max="15120" width="21" style="7" customWidth="1"/>
    <col min="15121" max="15121" width="3.7265625" style="7" customWidth="1"/>
    <col min="15122" max="15122" width="16.7265625" style="7" customWidth="1"/>
    <col min="15123" max="15123" width="21.453125" style="7" customWidth="1"/>
    <col min="15124" max="15124" width="13.54296875" style="7" customWidth="1"/>
    <col min="15125" max="15125" width="2.26953125" style="7" customWidth="1"/>
    <col min="15126" max="15126" width="16.54296875" style="7" customWidth="1"/>
    <col min="15127" max="15127" width="14.54296875" style="7" customWidth="1"/>
    <col min="15128" max="15128" width="41.26953125" style="7" customWidth="1"/>
    <col min="15129" max="15129" width="9.26953125" style="7"/>
    <col min="15130" max="15135" width="17" style="7" customWidth="1"/>
    <col min="15136" max="15136" width="9.26953125" style="7" customWidth="1"/>
    <col min="15137" max="15364" width="9.26953125" style="7"/>
    <col min="15365" max="15365" width="16" style="7" customWidth="1"/>
    <col min="15366" max="15366" width="12.7265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6953125" style="7" customWidth="1"/>
    <col min="15371" max="15371" width="16" style="7" customWidth="1"/>
    <col min="15372" max="15372" width="16.26953125" style="7" customWidth="1"/>
    <col min="15373" max="15373" width="14.7265625" style="7" bestFit="1" customWidth="1"/>
    <col min="15374" max="15374" width="3.453125" style="7" customWidth="1"/>
    <col min="15375" max="15375" width="15.7265625" style="7" customWidth="1"/>
    <col min="15376" max="15376" width="21" style="7" customWidth="1"/>
    <col min="15377" max="15377" width="3.7265625" style="7" customWidth="1"/>
    <col min="15378" max="15378" width="16.7265625" style="7" customWidth="1"/>
    <col min="15379" max="15379" width="21.453125" style="7" customWidth="1"/>
    <col min="15380" max="15380" width="13.54296875" style="7" customWidth="1"/>
    <col min="15381" max="15381" width="2.26953125" style="7" customWidth="1"/>
    <col min="15382" max="15382" width="16.54296875" style="7" customWidth="1"/>
    <col min="15383" max="15383" width="14.54296875" style="7" customWidth="1"/>
    <col min="15384" max="15384" width="41.26953125" style="7" customWidth="1"/>
    <col min="15385" max="15385" width="9.26953125" style="7"/>
    <col min="15386" max="15391" width="17" style="7" customWidth="1"/>
    <col min="15392" max="15392" width="9.26953125" style="7" customWidth="1"/>
    <col min="15393" max="15620" width="9.26953125" style="7"/>
    <col min="15621" max="15621" width="16" style="7" customWidth="1"/>
    <col min="15622" max="15622" width="12.7265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6953125" style="7" customWidth="1"/>
    <col min="15627" max="15627" width="16" style="7" customWidth="1"/>
    <col min="15628" max="15628" width="16.26953125" style="7" customWidth="1"/>
    <col min="15629" max="15629" width="14.7265625" style="7" bestFit="1" customWidth="1"/>
    <col min="15630" max="15630" width="3.453125" style="7" customWidth="1"/>
    <col min="15631" max="15631" width="15.7265625" style="7" customWidth="1"/>
    <col min="15632" max="15632" width="21" style="7" customWidth="1"/>
    <col min="15633" max="15633" width="3.7265625" style="7" customWidth="1"/>
    <col min="15634" max="15634" width="16.7265625" style="7" customWidth="1"/>
    <col min="15635" max="15635" width="21.453125" style="7" customWidth="1"/>
    <col min="15636" max="15636" width="13.54296875" style="7" customWidth="1"/>
    <col min="15637" max="15637" width="2.26953125" style="7" customWidth="1"/>
    <col min="15638" max="15638" width="16.54296875" style="7" customWidth="1"/>
    <col min="15639" max="15639" width="14.54296875" style="7" customWidth="1"/>
    <col min="15640" max="15640" width="41.26953125" style="7" customWidth="1"/>
    <col min="15641" max="15641" width="9.26953125" style="7"/>
    <col min="15642" max="15647" width="17" style="7" customWidth="1"/>
    <col min="15648" max="15648" width="9.26953125" style="7" customWidth="1"/>
    <col min="15649" max="15876" width="9.26953125" style="7"/>
    <col min="15877" max="15877" width="16" style="7" customWidth="1"/>
    <col min="15878" max="15878" width="12.7265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6953125" style="7" customWidth="1"/>
    <col min="15883" max="15883" width="16" style="7" customWidth="1"/>
    <col min="15884" max="15884" width="16.26953125" style="7" customWidth="1"/>
    <col min="15885" max="15885" width="14.7265625" style="7" bestFit="1" customWidth="1"/>
    <col min="15886" max="15886" width="3.453125" style="7" customWidth="1"/>
    <col min="15887" max="15887" width="15.7265625" style="7" customWidth="1"/>
    <col min="15888" max="15888" width="21" style="7" customWidth="1"/>
    <col min="15889" max="15889" width="3.7265625" style="7" customWidth="1"/>
    <col min="15890" max="15890" width="16.7265625" style="7" customWidth="1"/>
    <col min="15891" max="15891" width="21.453125" style="7" customWidth="1"/>
    <col min="15892" max="15892" width="13.54296875" style="7" customWidth="1"/>
    <col min="15893" max="15893" width="2.26953125" style="7" customWidth="1"/>
    <col min="15894" max="15894" width="16.54296875" style="7" customWidth="1"/>
    <col min="15895" max="15895" width="14.54296875" style="7" customWidth="1"/>
    <col min="15896" max="15896" width="41.26953125" style="7" customWidth="1"/>
    <col min="15897" max="15897" width="9.26953125" style="7"/>
    <col min="15898" max="15903" width="17" style="7" customWidth="1"/>
    <col min="15904" max="15904" width="9.26953125" style="7" customWidth="1"/>
    <col min="15905" max="16132" width="9.26953125" style="7"/>
    <col min="16133" max="16133" width="16" style="7" customWidth="1"/>
    <col min="16134" max="16134" width="12.7265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6953125" style="7" customWidth="1"/>
    <col min="16139" max="16139" width="16" style="7" customWidth="1"/>
    <col min="16140" max="16140" width="16.26953125" style="7" customWidth="1"/>
    <col min="16141" max="16141" width="14.7265625" style="7" bestFit="1" customWidth="1"/>
    <col min="16142" max="16142" width="3.453125" style="7" customWidth="1"/>
    <col min="16143" max="16143" width="15.7265625" style="7" customWidth="1"/>
    <col min="16144" max="16144" width="21" style="7" customWidth="1"/>
    <col min="16145" max="16145" width="3.7265625" style="7" customWidth="1"/>
    <col min="16146" max="16146" width="16.7265625" style="7" customWidth="1"/>
    <col min="16147" max="16147" width="21.453125" style="7" customWidth="1"/>
    <col min="16148" max="16148" width="13.54296875" style="7" customWidth="1"/>
    <col min="16149" max="16149" width="2.26953125" style="7" customWidth="1"/>
    <col min="16150" max="16150" width="16.54296875" style="7" customWidth="1"/>
    <col min="16151" max="16151" width="14.54296875" style="7" customWidth="1"/>
    <col min="16152" max="16152" width="41.26953125" style="7" customWidth="1"/>
    <col min="16153" max="16153" width="9.26953125" style="7"/>
    <col min="16154" max="16159" width="17" style="7" customWidth="1"/>
    <col min="16160" max="16160" width="9.26953125" style="7" customWidth="1"/>
    <col min="16161" max="16384" width="9.26953125" style="7"/>
  </cols>
  <sheetData>
    <row r="1" spans="1:30" ht="12.5" hidden="1">
      <c r="A1" s="7" t="s">
        <v>54</v>
      </c>
      <c r="J1" s="7"/>
    </row>
    <row r="2" spans="1:30" ht="12.5" hidden="1">
      <c r="A2" s="7" t="s">
        <v>55</v>
      </c>
      <c r="J2" s="7"/>
    </row>
    <row r="3" spans="1:30" ht="12.5" hidden="1">
      <c r="A3" s="7" t="s">
        <v>157</v>
      </c>
      <c r="J3" s="7"/>
    </row>
    <row r="4" spans="1:30" ht="12.5" hidden="1">
      <c r="A4" s="7" t="s">
        <v>56</v>
      </c>
      <c r="J4" s="7"/>
    </row>
    <row r="5" spans="1:30" ht="12.5" hidden="1">
      <c r="A5" s="7" t="s">
        <v>57</v>
      </c>
      <c r="J5" s="7"/>
    </row>
    <row r="6" spans="1:30" ht="12.5" hidden="1">
      <c r="A6" s="7" t="s">
        <v>58</v>
      </c>
      <c r="J6" s="7"/>
      <c r="R6" s="7"/>
    </row>
    <row r="7" spans="1:30" ht="12.5" hidden="1">
      <c r="A7" s="7" t="s">
        <v>161</v>
      </c>
      <c r="J7" s="7"/>
      <c r="R7" s="7"/>
    </row>
    <row r="8" spans="1:30" ht="12.5" hidden="1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J9" s="106" t="s">
        <v>162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>
      <c r="J13" s="7"/>
    </row>
    <row r="14" spans="1:30" thickBot="1">
      <c r="J14" s="7"/>
    </row>
    <row r="15" spans="1:30" ht="22.5" customHeight="1" thickBot="1">
      <c r="J15" s="146" t="s">
        <v>79</v>
      </c>
    </row>
    <row r="16" spans="1:30" ht="22.5" hidden="1" customHeight="1" thickBot="1">
      <c r="A16" s="7" t="s">
        <v>80</v>
      </c>
      <c r="J16" s="146" t="s">
        <v>81</v>
      </c>
    </row>
    <row r="17" spans="1:32" s="9" customFormat="1" ht="33" customHeight="1" thickBot="1">
      <c r="A17" s="7" t="s">
        <v>82</v>
      </c>
      <c r="J17" s="146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5">
      <c r="J18" s="7"/>
    </row>
    <row r="19" spans="1:32" ht="14">
      <c r="J19" s="12" t="s">
        <v>99</v>
      </c>
    </row>
    <row r="20" spans="1:32">
      <c r="A20" s="7" t="s">
        <v>100</v>
      </c>
      <c r="D20" s="155" t="s">
        <v>163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R20" s="17">
        <v>0</v>
      </c>
      <c r="S20" s="17">
        <v>0</v>
      </c>
      <c r="T20" s="17"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O20-O20+O74</f>
        <v>0</v>
      </c>
    </row>
    <row r="21" spans="1:32">
      <c r="A21" s="7" t="s">
        <v>100</v>
      </c>
      <c r="D21" s="155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1225737</v>
      </c>
      <c r="M21" s="17">
        <v>919323</v>
      </c>
      <c r="N21" s="17">
        <v>889896.70999999973</v>
      </c>
      <c r="O21" s="17">
        <v>0</v>
      </c>
      <c r="P21" s="17">
        <v>29426.29000000027</v>
      </c>
      <c r="R21" s="17">
        <v>0</v>
      </c>
      <c r="S21" s="17">
        <v>1000000</v>
      </c>
      <c r="T21" s="17">
        <v>225737</v>
      </c>
      <c r="V21" s="17">
        <f t="shared" ref="V21:V31" si="0">T21-U21</f>
        <v>225737</v>
      </c>
      <c r="Y21" s="17">
        <v>919323</v>
      </c>
      <c r="Z21" s="17">
        <v>0</v>
      </c>
      <c r="AA21" s="17">
        <v>0</v>
      </c>
      <c r="AB21" s="17">
        <v>1225737</v>
      </c>
      <c r="AC21" s="17">
        <v>0</v>
      </c>
      <c r="AD21" s="17">
        <v>0</v>
      </c>
      <c r="AF21" s="17">
        <f>O21-O21-O74</f>
        <v>0</v>
      </c>
    </row>
    <row r="22" spans="1:32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S22" s="17">
        <v>0</v>
      </c>
      <c r="T22" s="17">
        <v>0</v>
      </c>
      <c r="V22" s="17">
        <f t="shared" si="0"/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R23" s="17">
        <v>0</v>
      </c>
      <c r="S23" s="17">
        <v>0</v>
      </c>
      <c r="T23" s="17">
        <v>0</v>
      </c>
      <c r="V23" s="17">
        <f t="shared" si="0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35672</v>
      </c>
      <c r="M24" s="17">
        <v>26757</v>
      </c>
      <c r="N24" s="17">
        <v>6489.9599999999991</v>
      </c>
      <c r="O24" s="17">
        <v>0</v>
      </c>
      <c r="P24" s="17">
        <v>20267.04</v>
      </c>
      <c r="R24" s="17">
        <v>7381.5</v>
      </c>
      <c r="S24" s="17">
        <v>2000</v>
      </c>
      <c r="T24" s="17">
        <v>33672</v>
      </c>
      <c r="V24" s="17">
        <f t="shared" si="0"/>
        <v>33672</v>
      </c>
      <c r="W24" s="17" t="s">
        <v>164</v>
      </c>
      <c r="Y24" s="17">
        <v>26757</v>
      </c>
      <c r="Z24" s="17">
        <v>0</v>
      </c>
      <c r="AA24" s="17">
        <v>0</v>
      </c>
      <c r="AB24" s="17">
        <v>35672</v>
      </c>
      <c r="AC24" s="17">
        <v>0</v>
      </c>
      <c r="AD24" s="17">
        <v>0</v>
      </c>
    </row>
    <row r="25" spans="1:32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10608</v>
      </c>
      <c r="M25" s="17">
        <v>7934</v>
      </c>
      <c r="N25" s="17">
        <v>501.26000000000005</v>
      </c>
      <c r="O25" s="17">
        <v>0</v>
      </c>
      <c r="P25" s="17">
        <v>7432.74</v>
      </c>
      <c r="R25" s="17">
        <v>1358.99</v>
      </c>
      <c r="S25" s="17">
        <v>10608</v>
      </c>
      <c r="T25" s="17">
        <v>0</v>
      </c>
      <c r="V25" s="17">
        <f t="shared" si="0"/>
        <v>0</v>
      </c>
      <c r="Y25" s="17">
        <v>7934</v>
      </c>
      <c r="Z25" s="17">
        <v>0</v>
      </c>
      <c r="AA25" s="17">
        <v>0</v>
      </c>
      <c r="AB25" s="17">
        <v>10608</v>
      </c>
      <c r="AC25" s="17">
        <v>0</v>
      </c>
      <c r="AD25" s="17">
        <v>0</v>
      </c>
    </row>
    <row r="26" spans="1:32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26199</v>
      </c>
      <c r="M26" s="17">
        <v>19647</v>
      </c>
      <c r="N26" s="17">
        <v>4970.6799999999994</v>
      </c>
      <c r="O26" s="17">
        <v>0</v>
      </c>
      <c r="P26" s="17">
        <v>14676.32</v>
      </c>
      <c r="R26" s="17">
        <v>140</v>
      </c>
      <c r="S26" s="17">
        <v>26199</v>
      </c>
      <c r="T26" s="17">
        <v>0</v>
      </c>
      <c r="V26" s="17">
        <f t="shared" si="0"/>
        <v>0</v>
      </c>
      <c r="Y26" s="17">
        <v>19647</v>
      </c>
      <c r="Z26" s="17">
        <v>0</v>
      </c>
      <c r="AA26" s="17">
        <v>0</v>
      </c>
      <c r="AB26" s="17">
        <v>26199</v>
      </c>
      <c r="AC26" s="17">
        <v>0</v>
      </c>
      <c r="AD26" s="17">
        <v>0</v>
      </c>
    </row>
    <row r="27" spans="1:32">
      <c r="A27" s="7" t="s">
        <v>100</v>
      </c>
      <c r="D27" s="137" t="s">
        <v>165</v>
      </c>
      <c r="E27" s="7" t="s">
        <v>102</v>
      </c>
      <c r="I27" s="7">
        <v>8</v>
      </c>
      <c r="J27" s="8" t="s">
        <v>119</v>
      </c>
      <c r="L27" s="17">
        <v>6083211</v>
      </c>
      <c r="M27" s="17">
        <v>5021155</v>
      </c>
      <c r="N27" s="17">
        <v>3620370.67</v>
      </c>
      <c r="O27" s="17">
        <v>0</v>
      </c>
      <c r="P27" s="17">
        <v>1400784.33</v>
      </c>
      <c r="R27" s="17">
        <v>1130355.95</v>
      </c>
      <c r="S27" s="17">
        <v>6083211</v>
      </c>
      <c r="T27" s="17">
        <v>0</v>
      </c>
      <c r="V27" s="17">
        <f t="shared" si="0"/>
        <v>0</v>
      </c>
      <c r="Y27" s="17">
        <v>5021155</v>
      </c>
      <c r="Z27" s="17">
        <v>0</v>
      </c>
      <c r="AA27" s="17">
        <v>0</v>
      </c>
      <c r="AB27" s="17">
        <v>6083211</v>
      </c>
      <c r="AC27" s="17">
        <v>0</v>
      </c>
      <c r="AD27" s="17">
        <v>0</v>
      </c>
    </row>
    <row r="28" spans="1:32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S28" s="17">
        <v>0</v>
      </c>
      <c r="T28" s="17">
        <v>0</v>
      </c>
      <c r="V28" s="17">
        <f t="shared" si="0"/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S29" s="17">
        <v>0</v>
      </c>
      <c r="T29" s="17">
        <v>0</v>
      </c>
      <c r="V29" s="17">
        <f t="shared" si="0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S30" s="17">
        <v>0</v>
      </c>
      <c r="T30" s="17">
        <v>0</v>
      </c>
      <c r="V30" s="17">
        <f t="shared" si="0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S31" s="17">
        <v>0</v>
      </c>
      <c r="T31" s="17">
        <v>0</v>
      </c>
      <c r="V31" s="17">
        <f t="shared" si="0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>
      <c r="J33" s="13"/>
      <c r="K33" s="14"/>
      <c r="L33" s="20">
        <v>7381427</v>
      </c>
      <c r="M33" s="20">
        <v>5994816</v>
      </c>
      <c r="N33" s="20">
        <v>4522229.2799999993</v>
      </c>
      <c r="O33" s="20"/>
      <c r="P33" s="20">
        <v>1472586.7200000004</v>
      </c>
      <c r="Q33" s="18"/>
      <c r="R33" s="20">
        <v>1139236.44</v>
      </c>
      <c r="S33" s="20">
        <v>7122018</v>
      </c>
      <c r="T33" s="20">
        <v>259409</v>
      </c>
      <c r="U33" s="20"/>
      <c r="V33" s="20">
        <f>SUM(V20:V32)</f>
        <v>259409</v>
      </c>
      <c r="W33" s="22"/>
      <c r="X33" s="18"/>
      <c r="Y33" s="20">
        <f t="shared" ref="Y33:AD33" si="1">SUM(Y20:Y32)</f>
        <v>5994816</v>
      </c>
      <c r="Z33" s="20">
        <f t="shared" si="1"/>
        <v>0</v>
      </c>
      <c r="AA33" s="20">
        <f t="shared" si="1"/>
        <v>0</v>
      </c>
      <c r="AB33" s="20">
        <f t="shared" si="1"/>
        <v>7381427</v>
      </c>
      <c r="AC33" s="20">
        <f t="shared" si="1"/>
        <v>0</v>
      </c>
      <c r="AD33" s="20">
        <f t="shared" si="1"/>
        <v>0</v>
      </c>
    </row>
    <row r="35" spans="1:31" ht="14">
      <c r="J35" s="12" t="s">
        <v>127</v>
      </c>
    </row>
    <row r="36" spans="1:31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v>0</v>
      </c>
      <c r="V36" s="17">
        <f t="shared" ref="V36:V37" si="2">T36-U36</f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v>0</v>
      </c>
      <c r="V37" s="17">
        <f t="shared" si="2"/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v>0</v>
      </c>
      <c r="S39" s="20">
        <v>0</v>
      </c>
      <c r="T39" s="20">
        <v>0</v>
      </c>
      <c r="U39" s="20"/>
      <c r="V39" s="20">
        <f t="shared" ref="V39" si="3">SUM(V36:V37)</f>
        <v>0</v>
      </c>
      <c r="W39" s="22"/>
      <c r="X39" s="18"/>
      <c r="Y39" s="20">
        <f t="shared" ref="Y39:AD39" si="4">SUM(Y36:Y37)</f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 t="shared" si="4"/>
        <v>0</v>
      </c>
      <c r="AE39" s="8"/>
    </row>
    <row r="40" spans="1:31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4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v>0</v>
      </c>
      <c r="V42" s="17">
        <f t="shared" ref="V42:V43" si="5">T42-U42</f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-2534358</v>
      </c>
      <c r="M43" s="17">
        <v>-2212527</v>
      </c>
      <c r="N43" s="17">
        <v>-2511587.91</v>
      </c>
      <c r="O43" s="17">
        <v>0</v>
      </c>
      <c r="P43" s="17">
        <v>299060.91000000015</v>
      </c>
      <c r="R43" s="17">
        <v>0</v>
      </c>
      <c r="S43" s="17">
        <v>-2534358</v>
      </c>
      <c r="T43" s="17">
        <v>0</v>
      </c>
      <c r="V43" s="17">
        <f t="shared" si="5"/>
        <v>0</v>
      </c>
      <c r="W43" s="18"/>
      <c r="X43" s="18"/>
      <c r="Y43" s="18">
        <v>-2212527</v>
      </c>
      <c r="Z43" s="18">
        <v>0</v>
      </c>
      <c r="AA43" s="18">
        <v>0</v>
      </c>
      <c r="AB43" s="18">
        <v>-2534358</v>
      </c>
      <c r="AC43" s="18">
        <v>0</v>
      </c>
      <c r="AD43" s="18">
        <v>0</v>
      </c>
      <c r="AE43" s="8"/>
    </row>
    <row r="44" spans="1:31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>
      <c r="J45" s="13"/>
      <c r="K45" s="14"/>
      <c r="L45" s="20">
        <v>-2534358</v>
      </c>
      <c r="M45" s="20">
        <v>-2212527</v>
      </c>
      <c r="N45" s="20">
        <v>-2511587.91</v>
      </c>
      <c r="O45" s="20"/>
      <c r="P45" s="20">
        <v>299060.91000000015</v>
      </c>
      <c r="Q45" s="18"/>
      <c r="R45" s="20">
        <v>0</v>
      </c>
      <c r="S45" s="20">
        <v>-2534358</v>
      </c>
      <c r="T45" s="20">
        <v>0</v>
      </c>
      <c r="U45" s="20"/>
      <c r="V45" s="20">
        <f t="shared" ref="V45" si="6">SUM(V42:V44)</f>
        <v>0</v>
      </c>
      <c r="W45" s="22"/>
      <c r="X45" s="18"/>
      <c r="Y45" s="20">
        <f>SUM(Y42:Y44)</f>
        <v>-2212527</v>
      </c>
      <c r="Z45" s="20">
        <f t="shared" ref="Z45:AD45" si="7">SUM(Z42:Z44)</f>
        <v>0</v>
      </c>
      <c r="AA45" s="20">
        <f t="shared" si="7"/>
        <v>0</v>
      </c>
      <c r="AB45" s="20">
        <f t="shared" si="7"/>
        <v>-2534358</v>
      </c>
      <c r="AC45" s="20">
        <f t="shared" si="7"/>
        <v>0</v>
      </c>
      <c r="AD45" s="20">
        <f t="shared" si="7"/>
        <v>0</v>
      </c>
      <c r="AE45" s="8"/>
    </row>
    <row r="46" spans="1:31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>
      <c r="I47" s="7">
        <v>17</v>
      </c>
      <c r="J47" s="27" t="s">
        <v>136</v>
      </c>
      <c r="K47" s="28"/>
      <c r="L47" s="26">
        <v>4847069</v>
      </c>
      <c r="M47" s="26">
        <v>3782289</v>
      </c>
      <c r="N47" s="26">
        <v>2010641.3699999992</v>
      </c>
      <c r="O47" s="26"/>
      <c r="P47" s="26">
        <v>1771647.6300000006</v>
      </c>
      <c r="Q47" s="18"/>
      <c r="R47" s="26">
        <v>1139236.44</v>
      </c>
      <c r="S47" s="26">
        <v>4587660</v>
      </c>
      <c r="T47" s="26">
        <v>259409</v>
      </c>
      <c r="U47" s="26"/>
      <c r="V47" s="26">
        <f t="shared" ref="V47" si="8">V45+V39+V33</f>
        <v>259409</v>
      </c>
      <c r="W47" s="26"/>
      <c r="X47" s="18"/>
      <c r="Y47" s="26">
        <f t="shared" ref="Y47:AD47" si="9">Y45+Y39+Y33</f>
        <v>3782289</v>
      </c>
      <c r="Z47" s="26">
        <f t="shared" si="9"/>
        <v>0</v>
      </c>
      <c r="AA47" s="26">
        <f t="shared" si="9"/>
        <v>0</v>
      </c>
      <c r="AB47" s="26">
        <f t="shared" si="9"/>
        <v>4847069</v>
      </c>
      <c r="AC47" s="26">
        <f t="shared" si="9"/>
        <v>0</v>
      </c>
      <c r="AD47" s="26">
        <f t="shared" si="9"/>
        <v>0</v>
      </c>
      <c r="AE47" s="8"/>
    </row>
    <row r="48" spans="1:31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4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v>0</v>
      </c>
      <c r="V50" s="17">
        <f t="shared" ref="V50:V51" si="10">T50-U50</f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v>0</v>
      </c>
      <c r="V51" s="17">
        <f t="shared" si="10"/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v>0</v>
      </c>
      <c r="S53" s="20">
        <v>0</v>
      </c>
      <c r="T53" s="20">
        <v>0</v>
      </c>
      <c r="U53" s="20"/>
      <c r="V53" s="20">
        <f>SUM(V50:V52)</f>
        <v>0</v>
      </c>
      <c r="W53" s="22"/>
      <c r="X53" s="18"/>
      <c r="Y53" s="20">
        <f t="shared" ref="Y53:AD53" si="11">SUM(Y50:Y52)</f>
        <v>0</v>
      </c>
      <c r="Z53" s="20">
        <f t="shared" si="11"/>
        <v>0</v>
      </c>
      <c r="AA53" s="20">
        <f t="shared" si="11"/>
        <v>0</v>
      </c>
      <c r="AB53" s="20">
        <f t="shared" si="11"/>
        <v>0</v>
      </c>
      <c r="AC53" s="20">
        <f t="shared" si="11"/>
        <v>0</v>
      </c>
      <c r="AD53" s="20">
        <f t="shared" si="11"/>
        <v>0</v>
      </c>
      <c r="AE53" s="7"/>
    </row>
    <row r="54" spans="1:31" s="8" customFormat="1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>
      <c r="I55" s="7">
        <v>20</v>
      </c>
      <c r="J55" s="27" t="s">
        <v>143</v>
      </c>
      <c r="K55" s="28"/>
      <c r="L55" s="26">
        <v>4847069</v>
      </c>
      <c r="M55" s="26">
        <v>3782289</v>
      </c>
      <c r="N55" s="26">
        <v>2010641.3699999992</v>
      </c>
      <c r="O55" s="26"/>
      <c r="P55" s="26">
        <v>1771647.6300000006</v>
      </c>
      <c r="Q55" s="18"/>
      <c r="R55" s="26">
        <v>1139236.44</v>
      </c>
      <c r="S55" s="26">
        <v>4587660</v>
      </c>
      <c r="T55" s="26">
        <v>259409</v>
      </c>
      <c r="U55" s="26"/>
      <c r="V55" s="26">
        <f>V47+V53</f>
        <v>259409</v>
      </c>
      <c r="W55" s="26"/>
      <c r="X55" s="18"/>
      <c r="Y55" s="26">
        <f t="shared" ref="Y55:AD55" si="12">Y47+Y53</f>
        <v>3782289</v>
      </c>
      <c r="Z55" s="26">
        <f t="shared" si="12"/>
        <v>0</v>
      </c>
      <c r="AA55" s="26">
        <f t="shared" si="12"/>
        <v>0</v>
      </c>
      <c r="AB55" s="26">
        <f t="shared" si="12"/>
        <v>4847069</v>
      </c>
      <c r="AC55" s="26">
        <f t="shared" si="12"/>
        <v>0</v>
      </c>
      <c r="AD55" s="26">
        <f t="shared" si="12"/>
        <v>0</v>
      </c>
      <c r="AE55" s="7"/>
    </row>
    <row r="57" spans="1:31">
      <c r="I57" s="7">
        <v>21</v>
      </c>
      <c r="J57" s="8" t="s">
        <v>144</v>
      </c>
    </row>
    <row r="59" spans="1:31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v>0</v>
      </c>
      <c r="V59" s="17">
        <f t="shared" ref="V59:V65" si="13">T59-U59</f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v>0</v>
      </c>
      <c r="V60" s="17">
        <f t="shared" si="13"/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v>0</v>
      </c>
      <c r="V61" s="17">
        <f t="shared" si="13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-4847069</v>
      </c>
      <c r="M62" s="17">
        <v>-1211767.25</v>
      </c>
      <c r="N62" s="17">
        <v>0</v>
      </c>
      <c r="O62" s="17">
        <v>0</v>
      </c>
      <c r="P62" s="17">
        <v>-1211767.25</v>
      </c>
      <c r="R62" s="17">
        <v>0</v>
      </c>
      <c r="S62" s="17">
        <v>-4847069</v>
      </c>
      <c r="T62" s="17">
        <v>0</v>
      </c>
      <c r="V62" s="17">
        <f t="shared" si="13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v>0</v>
      </c>
      <c r="V63" s="17">
        <f t="shared" si="13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v>0</v>
      </c>
      <c r="V64" s="17">
        <f t="shared" si="13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v>0</v>
      </c>
      <c r="V65" s="17">
        <f t="shared" si="13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>
      <c r="J67" s="13" t="s">
        <v>154</v>
      </c>
      <c r="K67" s="14"/>
      <c r="L67" s="20">
        <v>-4847069</v>
      </c>
      <c r="M67" s="20">
        <v>-1211767.25</v>
      </c>
      <c r="N67" s="20">
        <v>0</v>
      </c>
      <c r="O67" s="20"/>
      <c r="P67" s="20">
        <v>-1211767.25</v>
      </c>
      <c r="Q67" s="20"/>
      <c r="R67" s="20">
        <v>0</v>
      </c>
      <c r="S67" s="20">
        <v>-4847069</v>
      </c>
      <c r="T67" s="20">
        <v>0</v>
      </c>
      <c r="U67" s="20"/>
      <c r="V67" s="20">
        <f t="shared" ref="V67" si="14">SUM(V59:V66)</f>
        <v>0</v>
      </c>
      <c r="W67" s="20">
        <f t="shared" ref="W67" si="15">SUM(W59:W66)</f>
        <v>0</v>
      </c>
      <c r="X67" s="20"/>
      <c r="Y67" s="20">
        <f t="shared" ref="Y67:AD67" si="16">SUM(Y59:Y66)</f>
        <v>0</v>
      </c>
      <c r="Z67" s="20">
        <f t="shared" si="16"/>
        <v>0</v>
      </c>
      <c r="AA67" s="20">
        <f t="shared" si="16"/>
        <v>0</v>
      </c>
      <c r="AB67" s="20">
        <f t="shared" si="16"/>
        <v>0</v>
      </c>
      <c r="AC67" s="20">
        <f t="shared" si="16"/>
        <v>0</v>
      </c>
      <c r="AD67" s="20">
        <f t="shared" si="16"/>
        <v>0</v>
      </c>
      <c r="AE67" s="7"/>
    </row>
    <row r="68" spans="1:37">
      <c r="AB68" s="17">
        <v>0</v>
      </c>
    </row>
    <row r="69" spans="1:37" ht="15.5">
      <c r="J69" s="23" t="s">
        <v>155</v>
      </c>
      <c r="K69" s="24"/>
      <c r="L69" s="25">
        <v>0</v>
      </c>
      <c r="M69" s="25">
        <v>2570521.75</v>
      </c>
      <c r="N69" s="25">
        <v>2010641.3699999992</v>
      </c>
      <c r="O69" s="25"/>
      <c r="P69" s="25">
        <v>559880.38000000059</v>
      </c>
      <c r="Q69" s="25"/>
      <c r="R69" s="25">
        <v>1139236.44</v>
      </c>
      <c r="S69" s="25">
        <v>-259409</v>
      </c>
      <c r="T69" s="25">
        <v>259409</v>
      </c>
      <c r="U69" s="25"/>
      <c r="V69" s="25">
        <f t="shared" ref="V69" si="17">V67+V55</f>
        <v>259409</v>
      </c>
      <c r="W69" s="25"/>
      <c r="X69" s="25"/>
      <c r="Y69" s="25">
        <f t="shared" ref="Y69:AD69" si="18">Y67+Y55</f>
        <v>3782289</v>
      </c>
      <c r="Z69" s="25">
        <f t="shared" si="18"/>
        <v>0</v>
      </c>
      <c r="AA69" s="25">
        <f t="shared" si="18"/>
        <v>0</v>
      </c>
      <c r="AB69" s="25">
        <f t="shared" si="18"/>
        <v>4847069</v>
      </c>
      <c r="AC69" s="25">
        <f t="shared" si="18"/>
        <v>0</v>
      </c>
      <c r="AD69" s="25">
        <f t="shared" si="18"/>
        <v>0</v>
      </c>
    </row>
    <row r="70" spans="1:37">
      <c r="AH70" s="128"/>
      <c r="AJ70" s="128"/>
      <c r="AK70" s="128"/>
    </row>
    <row r="71" spans="1:37" ht="14.5" hidden="1">
      <c r="N71" s="31"/>
      <c r="AH71" s="128"/>
      <c r="AI71" s="128"/>
      <c r="AK71" s="128"/>
    </row>
    <row r="72" spans="1:37" hidden="1"/>
    <row r="73" spans="1:37" hidden="1">
      <c r="A73" s="7" t="s">
        <v>100</v>
      </c>
      <c r="D73" s="155">
        <v>10314</v>
      </c>
      <c r="E73" s="7" t="s">
        <v>102</v>
      </c>
      <c r="I73" s="7">
        <v>1</v>
      </c>
      <c r="J73" s="8" t="s">
        <v>104</v>
      </c>
      <c r="L73" s="17">
        <f t="shared" ref="L73" si="19">AB73+AC73+AD73</f>
        <v>0</v>
      </c>
      <c r="M73" s="17">
        <f>Y73+Z73+AA73</f>
        <v>0</v>
      </c>
      <c r="N73" s="17">
        <v>0</v>
      </c>
      <c r="O73" s="17">
        <v>0</v>
      </c>
      <c r="P73" s="17">
        <f>M73-N73-O73</f>
        <v>0</v>
      </c>
      <c r="R73" s="17">
        <v>0</v>
      </c>
      <c r="T73" s="17">
        <f>L73-S73</f>
        <v>0</v>
      </c>
      <c r="V73" s="17">
        <f>T73-U73</f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1"/>
  <sheetViews>
    <sheetView showGridLines="0" topLeftCell="B1" zoomScaleNormal="100" workbookViewId="0">
      <selection activeCell="B27" sqref="B27"/>
    </sheetView>
  </sheetViews>
  <sheetFormatPr defaultRowHeight="14.5"/>
  <cols>
    <col min="1" max="1" width="9.26953125" hidden="1" customWidth="1"/>
    <col min="2" max="2" width="17.26953125" customWidth="1"/>
    <col min="7" max="7" width="11.54296875" customWidth="1"/>
    <col min="8" max="8" width="14.7265625" customWidth="1"/>
  </cols>
  <sheetData>
    <row r="1" spans="2:15">
      <c r="B1" s="36" t="s">
        <v>166</v>
      </c>
    </row>
    <row r="2" spans="2:15">
      <c r="B2" s="141"/>
    </row>
    <row r="3" spans="2:15">
      <c r="B3" s="36" t="s">
        <v>167</v>
      </c>
      <c r="O3" s="36"/>
    </row>
    <row r="4" spans="2:15">
      <c r="B4" s="141"/>
    </row>
    <row r="5" spans="2:15">
      <c r="B5" s="141"/>
    </row>
    <row r="6" spans="2:15">
      <c r="B6" s="141"/>
    </row>
    <row r="7" spans="2:15">
      <c r="B7" s="141"/>
    </row>
    <row r="8" spans="2:15">
      <c r="B8" s="141"/>
    </row>
    <row r="9" spans="2:15">
      <c r="B9" s="141"/>
    </row>
    <row r="10" spans="2:15">
      <c r="B10" s="141"/>
    </row>
    <row r="11" spans="2:15">
      <c r="B11" s="141"/>
    </row>
    <row r="12" spans="2:15">
      <c r="B12" s="141"/>
    </row>
    <row r="13" spans="2:15">
      <c r="B13" s="141"/>
    </row>
    <row r="22" spans="2:16" ht="26">
      <c r="O22" s="153"/>
      <c r="P22" s="154"/>
    </row>
    <row r="23" spans="2:16">
      <c r="P23" s="154"/>
    </row>
    <row r="24" spans="2:16">
      <c r="P24" s="141"/>
    </row>
    <row r="25" spans="2:16">
      <c r="P25" s="141"/>
    </row>
    <row r="26" spans="2:16">
      <c r="B26" s="132" t="s">
        <v>168</v>
      </c>
      <c r="C26" s="133"/>
      <c r="D26" s="133"/>
      <c r="E26" s="133"/>
      <c r="F26" s="133"/>
      <c r="G26" s="133"/>
      <c r="H26" s="133"/>
    </row>
    <row r="27" spans="2:16">
      <c r="B27" s="138" t="s">
        <v>169</v>
      </c>
      <c r="C27" s="133"/>
      <c r="D27" s="133"/>
      <c r="E27" s="133"/>
      <c r="F27" s="133"/>
      <c r="G27" s="133"/>
      <c r="H27" s="133"/>
    </row>
    <row r="28" spans="2:16">
      <c r="B28" s="134"/>
      <c r="C28" s="133"/>
      <c r="D28" s="133"/>
      <c r="E28" s="133"/>
      <c r="F28" s="133"/>
      <c r="G28" s="133"/>
      <c r="H28" s="133"/>
    </row>
    <row r="30" spans="2:16">
      <c r="B30" s="196"/>
      <c r="C30" s="196"/>
      <c r="D30" s="196"/>
      <c r="E30" s="196"/>
      <c r="F30" s="196"/>
      <c r="G30" s="196"/>
      <c r="H30" s="196"/>
    </row>
    <row r="31" spans="2:16" ht="23.5" customHeight="1">
      <c r="B31" s="196"/>
      <c r="C31" s="196"/>
      <c r="D31" s="196"/>
      <c r="E31" s="196"/>
      <c r="F31" s="196"/>
      <c r="G31" s="196"/>
      <c r="H31" s="196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4E70-EB90-40AF-9280-57814E32EBD3}">
  <sheetPr>
    <pageSetUpPr autoPageBreaks="0" fitToPage="1"/>
  </sheetPr>
  <dimension ref="B1:X60"/>
  <sheetViews>
    <sheetView showZeros="0" topLeftCell="B1" zoomScaleNormal="100" workbookViewId="0">
      <selection activeCell="J20" sqref="J20"/>
    </sheetView>
  </sheetViews>
  <sheetFormatPr defaultColWidth="9.26953125" defaultRowHeight="14.5"/>
  <cols>
    <col min="1" max="1" width="0" style="276" hidden="1" customWidth="1"/>
    <col min="2" max="2" width="15.7265625" style="276" customWidth="1"/>
    <col min="3" max="3" width="13.54296875" style="276" customWidth="1"/>
    <col min="4" max="4" width="11.26953125" style="276" customWidth="1"/>
    <col min="5" max="5" width="14.7265625" style="276" customWidth="1"/>
    <col min="6" max="9" width="13.453125" style="276" customWidth="1"/>
    <col min="10" max="11" width="11.26953125" style="276" customWidth="1"/>
    <col min="12" max="12" width="10.7265625" style="276" customWidth="1"/>
    <col min="13" max="13" width="6.7265625" style="276" customWidth="1"/>
    <col min="14" max="14" width="4.7265625" style="276" customWidth="1"/>
    <col min="15" max="15" width="15" style="276" customWidth="1"/>
    <col min="16" max="16" width="12.81640625" style="276" customWidth="1"/>
    <col min="17" max="17" width="14" style="276" customWidth="1"/>
    <col min="18" max="18" width="12.26953125" style="276" customWidth="1"/>
    <col min="19" max="19" width="10.81640625" style="276" customWidth="1"/>
    <col min="20" max="20" width="15.26953125" style="276" customWidth="1"/>
    <col min="21" max="21" width="4.54296875" style="276" bestFit="1" customWidth="1"/>
    <col min="22" max="22" width="13.26953125" style="276" bestFit="1" customWidth="1"/>
    <col min="23" max="23" width="9.7265625" style="276" bestFit="1" customWidth="1"/>
    <col min="24" max="24" width="10.26953125" style="276" bestFit="1" customWidth="1"/>
    <col min="25" max="25" width="4" style="276" bestFit="1" customWidth="1"/>
    <col min="26" max="16384" width="9.26953125" style="276"/>
  </cols>
  <sheetData>
    <row r="1" spans="2:20">
      <c r="B1" s="376" t="s">
        <v>170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159"/>
      <c r="O1" s="159"/>
      <c r="P1" s="159"/>
      <c r="Q1" s="159"/>
      <c r="R1" s="159"/>
      <c r="S1" s="159"/>
      <c r="T1" s="159"/>
    </row>
    <row r="3" spans="2:20">
      <c r="B3" s="378" t="s">
        <v>171</v>
      </c>
      <c r="C3" s="375"/>
      <c r="D3" s="375"/>
      <c r="E3" s="375"/>
      <c r="F3" s="375"/>
      <c r="G3" s="277"/>
      <c r="H3" s="277"/>
      <c r="I3" s="277"/>
      <c r="J3" s="277"/>
      <c r="K3" s="277"/>
      <c r="L3" s="277"/>
      <c r="M3" s="159"/>
      <c r="N3" s="159"/>
      <c r="O3" s="159"/>
      <c r="P3" s="159"/>
      <c r="Q3" s="159"/>
      <c r="R3" s="159"/>
      <c r="S3" s="159"/>
      <c r="T3" s="159"/>
    </row>
    <row r="4" spans="2:20">
      <c r="C4" s="157" t="s">
        <v>172</v>
      </c>
      <c r="D4" s="157" t="s">
        <v>172</v>
      </c>
      <c r="E4" s="157" t="s">
        <v>172</v>
      </c>
      <c r="F4" s="157" t="s">
        <v>172</v>
      </c>
      <c r="G4" s="157" t="s">
        <v>172</v>
      </c>
      <c r="H4" s="157" t="s">
        <v>172</v>
      </c>
      <c r="I4" s="157" t="s">
        <v>172</v>
      </c>
      <c r="J4" s="157" t="s">
        <v>172</v>
      </c>
      <c r="K4" s="157" t="s">
        <v>172</v>
      </c>
      <c r="L4" s="157" t="s">
        <v>173</v>
      </c>
    </row>
    <row r="5" spans="2:20">
      <c r="B5" s="157" t="s">
        <v>174</v>
      </c>
      <c r="C5" s="157" t="s">
        <v>175</v>
      </c>
      <c r="D5" s="157" t="s">
        <v>175</v>
      </c>
      <c r="E5" s="157" t="s">
        <v>175</v>
      </c>
      <c r="F5" s="157" t="s">
        <v>175</v>
      </c>
      <c r="G5" s="157" t="s">
        <v>175</v>
      </c>
      <c r="H5" s="157" t="s">
        <v>175</v>
      </c>
      <c r="I5" s="157" t="s">
        <v>175</v>
      </c>
      <c r="J5" s="157" t="s">
        <v>176</v>
      </c>
      <c r="K5" s="157" t="s">
        <v>176</v>
      </c>
      <c r="L5" s="157" t="s">
        <v>176</v>
      </c>
      <c r="M5" s="159"/>
      <c r="N5" s="159"/>
      <c r="O5" s="159"/>
      <c r="P5" s="79"/>
      <c r="Q5" s="79"/>
      <c r="R5" s="80"/>
      <c r="S5" s="80"/>
      <c r="T5" s="80"/>
    </row>
    <row r="6" spans="2:20">
      <c r="B6" s="159"/>
      <c r="C6" s="157" t="s">
        <v>177</v>
      </c>
      <c r="D6" s="157" t="s">
        <v>178</v>
      </c>
      <c r="E6" s="157" t="s">
        <v>179</v>
      </c>
      <c r="F6" s="157" t="s">
        <v>180</v>
      </c>
      <c r="G6" s="157" t="s">
        <v>181</v>
      </c>
      <c r="H6" s="157" t="s">
        <v>182</v>
      </c>
      <c r="I6" s="157" t="s">
        <v>183</v>
      </c>
      <c r="J6" s="157" t="s">
        <v>184</v>
      </c>
      <c r="K6" s="157" t="s">
        <v>185</v>
      </c>
      <c r="L6" s="157" t="s">
        <v>185</v>
      </c>
      <c r="M6" s="159"/>
      <c r="N6" s="159"/>
      <c r="O6" s="159"/>
    </row>
    <row r="7" spans="2:20">
      <c r="B7" s="160" t="s">
        <v>186</v>
      </c>
      <c r="C7" s="240">
        <v>846665.56</v>
      </c>
      <c r="D7" s="240">
        <v>376298.36</v>
      </c>
      <c r="E7" s="240">
        <v>711269.11</v>
      </c>
      <c r="F7" s="240">
        <v>462999.35000000009</v>
      </c>
      <c r="G7" s="240">
        <v>223678.98</v>
      </c>
      <c r="H7" s="240">
        <v>659962.43999999983</v>
      </c>
      <c r="I7" s="240">
        <v>149923.85</v>
      </c>
      <c r="J7" s="240">
        <v>166500.9</v>
      </c>
      <c r="K7" s="240">
        <v>1225731.8099999994</v>
      </c>
      <c r="L7" s="240">
        <v>44</v>
      </c>
      <c r="M7" s="159"/>
      <c r="N7" s="159"/>
      <c r="O7" s="159"/>
    </row>
    <row r="8" spans="2:20">
      <c r="B8" s="316" t="s">
        <v>187</v>
      </c>
      <c r="C8" s="240">
        <v>101213.69000000003</v>
      </c>
      <c r="D8" s="240">
        <v>330197.18999999994</v>
      </c>
      <c r="E8" s="240">
        <v>220439.21</v>
      </c>
      <c r="F8" s="240">
        <v>575472.19999999995</v>
      </c>
      <c r="G8" s="240">
        <v>102019.57</v>
      </c>
      <c r="H8" s="240">
        <v>68638.570000000007</v>
      </c>
      <c r="I8" s="240">
        <v>12463.210000000001</v>
      </c>
      <c r="J8" s="240">
        <v>8921.32</v>
      </c>
      <c r="K8" s="240">
        <v>48235.66</v>
      </c>
      <c r="L8" s="240">
        <v>11</v>
      </c>
      <c r="N8" s="159"/>
      <c r="O8" s="159"/>
    </row>
    <row r="9" spans="2:20">
      <c r="B9" s="317" t="s">
        <v>188</v>
      </c>
      <c r="C9" s="240">
        <v>10872.770000000002</v>
      </c>
      <c r="D9" s="240">
        <v>88127.920000000013</v>
      </c>
      <c r="E9" s="240">
        <v>269065.48</v>
      </c>
      <c r="F9" s="240">
        <v>119471.42</v>
      </c>
      <c r="G9" s="240">
        <v>73387.14</v>
      </c>
      <c r="H9" s="240">
        <v>65875.45</v>
      </c>
      <c r="I9" s="240">
        <v>26775.810000000005</v>
      </c>
      <c r="J9" s="240">
        <v>98387.409999999989</v>
      </c>
      <c r="K9" s="240">
        <v>-1721.6399999999999</v>
      </c>
      <c r="L9" s="240">
        <v>6</v>
      </c>
      <c r="M9" s="159"/>
      <c r="N9" s="159"/>
      <c r="O9" s="159"/>
    </row>
    <row r="10" spans="2:20">
      <c r="B10" s="318" t="s">
        <v>189</v>
      </c>
      <c r="C10" s="240">
        <v>6186.84</v>
      </c>
      <c r="D10" s="240">
        <v>9043.1200000000008</v>
      </c>
      <c r="E10" s="240">
        <v>12581.210000000001</v>
      </c>
      <c r="F10" s="240">
        <v>37837.990000000005</v>
      </c>
      <c r="G10" s="240">
        <v>64375.349999999991</v>
      </c>
      <c r="H10" s="240">
        <v>49187.76</v>
      </c>
      <c r="I10" s="240">
        <v>32009.829999999998</v>
      </c>
      <c r="J10" s="240">
        <v>20667.48</v>
      </c>
      <c r="K10" s="240">
        <v>37756.17</v>
      </c>
      <c r="L10" s="240">
        <v>11</v>
      </c>
      <c r="M10" s="159"/>
      <c r="N10" s="159"/>
      <c r="O10" s="159"/>
    </row>
    <row r="11" spans="2:20">
      <c r="B11" s="319" t="s">
        <v>190</v>
      </c>
      <c r="C11" s="240">
        <v>25594.03</v>
      </c>
      <c r="D11" s="240">
        <v>26407.379999999994</v>
      </c>
      <c r="E11" s="240">
        <v>29175.679999999993</v>
      </c>
      <c r="F11" s="240">
        <v>9461.6200000000008</v>
      </c>
      <c r="G11" s="240">
        <v>10019.51</v>
      </c>
      <c r="H11" s="240">
        <v>14631.900000000001</v>
      </c>
      <c r="I11" s="240">
        <v>32980.04</v>
      </c>
      <c r="J11" s="240">
        <v>62188.480000000003</v>
      </c>
      <c r="K11" s="240">
        <v>60014.18</v>
      </c>
      <c r="L11" s="240">
        <v>16</v>
      </c>
      <c r="M11" s="159"/>
      <c r="N11" s="159"/>
      <c r="O11" s="159"/>
    </row>
    <row r="12" spans="2:20">
      <c r="B12" s="320" t="s">
        <v>191</v>
      </c>
      <c r="C12" s="240">
        <v>32764.04</v>
      </c>
      <c r="D12" s="240">
        <v>32868.44</v>
      </c>
      <c r="E12" s="240">
        <v>35268.44</v>
      </c>
      <c r="F12" s="240">
        <v>35268.44</v>
      </c>
      <c r="G12" s="240">
        <v>38293.22</v>
      </c>
      <c r="H12" s="240">
        <v>35489.22</v>
      </c>
      <c r="I12" s="240">
        <v>34996.050000000003</v>
      </c>
      <c r="J12" s="240">
        <v>35972.439999999995</v>
      </c>
      <c r="K12" s="240">
        <v>35922.239999999998</v>
      </c>
      <c r="L12" s="240">
        <v>44</v>
      </c>
      <c r="M12" s="159"/>
      <c r="N12" s="159"/>
      <c r="O12" s="159"/>
      <c r="Q12" s="279"/>
    </row>
    <row r="13" spans="2:20" ht="15" thickBot="1">
      <c r="B13" s="159"/>
      <c r="C13" s="321">
        <v>1023296.9300000002</v>
      </c>
      <c r="D13" s="321">
        <v>862942.40999999992</v>
      </c>
      <c r="E13" s="321">
        <v>1277799.1299999997</v>
      </c>
      <c r="F13" s="321">
        <v>1240511.02</v>
      </c>
      <c r="G13" s="321">
        <v>511773.77</v>
      </c>
      <c r="H13" s="321">
        <v>893785.33999999973</v>
      </c>
      <c r="I13" s="321">
        <v>289148.78999999998</v>
      </c>
      <c r="J13" s="321">
        <v>392638.02999999997</v>
      </c>
      <c r="K13" s="321">
        <v>1405938.4199999992</v>
      </c>
      <c r="L13" s="321">
        <v>132</v>
      </c>
      <c r="M13" s="159"/>
      <c r="N13" s="159"/>
      <c r="O13" s="159"/>
      <c r="P13" s="159"/>
      <c r="Q13" s="159"/>
    </row>
    <row r="14" spans="2:20" ht="15" thickTop="1">
      <c r="B14" s="280"/>
      <c r="C14" s="280"/>
      <c r="D14" s="280"/>
      <c r="E14" s="322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</row>
    <row r="15" spans="2:20">
      <c r="B15" s="281"/>
      <c r="C15" s="281"/>
      <c r="D15" s="281"/>
      <c r="E15" s="322"/>
    </row>
    <row r="16" spans="2:20">
      <c r="B16" s="282" t="str">
        <f>"Top 5 Debtors: "&amp;MID(B1,28,30)</f>
        <v>Top 5 Debtors: 29th Dec 2023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374" t="s">
        <v>192</v>
      </c>
      <c r="P16" s="375"/>
      <c r="Q16" s="375"/>
      <c r="R16" s="375"/>
      <c r="S16" s="375"/>
      <c r="T16" s="375"/>
    </row>
    <row r="17" spans="2:24" s="241" customFormat="1" ht="26">
      <c r="B17" s="283" t="s">
        <v>193</v>
      </c>
      <c r="E17" s="284" t="s">
        <v>194</v>
      </c>
      <c r="F17" s="284" t="s">
        <v>195</v>
      </c>
      <c r="G17" s="284" t="s">
        <v>196</v>
      </c>
      <c r="H17" s="284" t="s">
        <v>197</v>
      </c>
      <c r="I17" s="284"/>
      <c r="J17" s="284"/>
      <c r="K17" s="284"/>
      <c r="L17" s="284"/>
      <c r="M17" s="284"/>
      <c r="O17" s="323" t="s">
        <v>186</v>
      </c>
      <c r="P17" s="324" t="s">
        <v>187</v>
      </c>
      <c r="Q17" s="324" t="s">
        <v>188</v>
      </c>
      <c r="R17" s="324" t="s">
        <v>189</v>
      </c>
      <c r="S17" s="324" t="s">
        <v>190</v>
      </c>
      <c r="T17" s="324" t="s">
        <v>191</v>
      </c>
    </row>
    <row r="18" spans="2:24">
      <c r="B18" s="285" t="str">
        <f>'[8]Debtor Pivot CurPer 2023-24'!A5</f>
        <v>PCC for South Wales</v>
      </c>
      <c r="C18" s="279"/>
      <c r="D18" s="279"/>
      <c r="E18" s="325">
        <v>998481.53999999992</v>
      </c>
      <c r="F18" s="325">
        <v>3</v>
      </c>
      <c r="G18" s="286">
        <v>0.72407743088545917</v>
      </c>
      <c r="H18" s="286">
        <v>2.4193548387096774E-2</v>
      </c>
      <c r="I18" s="286"/>
      <c r="J18" s="286"/>
      <c r="K18" s="286"/>
      <c r="L18" s="286"/>
      <c r="M18" s="286"/>
      <c r="O18" s="326">
        <v>998481.53999999992</v>
      </c>
      <c r="P18" s="326">
        <v>0</v>
      </c>
      <c r="Q18" s="326">
        <v>0</v>
      </c>
      <c r="R18" s="326">
        <v>0</v>
      </c>
      <c r="S18" s="326">
        <v>0</v>
      </c>
      <c r="T18" s="326">
        <v>0</v>
      </c>
      <c r="U18" s="287"/>
      <c r="X18" s="288"/>
    </row>
    <row r="19" spans="2:24">
      <c r="B19" s="285" t="str">
        <f>'[8]Debtor Pivot CurPer 2023-24'!A6</f>
        <v>City of London</v>
      </c>
      <c r="C19" s="279"/>
      <c r="D19" s="279"/>
      <c r="E19" s="325">
        <v>46602.43</v>
      </c>
      <c r="F19" s="325">
        <v>2</v>
      </c>
      <c r="G19" s="286">
        <v>3.3795084271081716E-2</v>
      </c>
      <c r="H19" s="286">
        <v>1.6129032258064516E-2</v>
      </c>
      <c r="I19" s="286"/>
      <c r="J19" s="286"/>
      <c r="K19" s="286"/>
      <c r="L19" s="286"/>
      <c r="M19" s="286"/>
      <c r="O19" s="326">
        <v>18399.080000000002</v>
      </c>
      <c r="P19" s="326">
        <v>0</v>
      </c>
      <c r="Q19" s="326">
        <v>0</v>
      </c>
      <c r="R19" s="326">
        <v>0</v>
      </c>
      <c r="S19" s="326">
        <v>28203.35</v>
      </c>
      <c r="T19" s="326">
        <v>0</v>
      </c>
      <c r="X19" s="288"/>
    </row>
    <row r="20" spans="2:24">
      <c r="B20" s="285" t="str">
        <f>'[8]Debtor Pivot CurPer 2023-24'!A7</f>
        <v>Metropolitan Police</v>
      </c>
      <c r="C20" s="279"/>
      <c r="D20" s="279"/>
      <c r="E20" s="325">
        <v>40797.079999999994</v>
      </c>
      <c r="F20" s="325">
        <v>2</v>
      </c>
      <c r="G20" s="286">
        <v>2.9585168769398127E-2</v>
      </c>
      <c r="H20" s="286">
        <v>1.6129032258064516E-2</v>
      </c>
      <c r="I20" s="286"/>
      <c r="J20" s="286"/>
      <c r="K20" s="286"/>
      <c r="L20" s="286"/>
      <c r="M20" s="286"/>
      <c r="O20" s="326">
        <v>36864.06</v>
      </c>
      <c r="P20" s="326">
        <v>0</v>
      </c>
      <c r="Q20" s="326">
        <v>0</v>
      </c>
      <c r="R20" s="326">
        <v>0</v>
      </c>
      <c r="S20" s="326">
        <v>0</v>
      </c>
      <c r="T20" s="326">
        <v>3933.02</v>
      </c>
      <c r="X20" s="288"/>
    </row>
    <row r="21" spans="2:24">
      <c r="B21" s="285" t="str">
        <f>'[8]Debtor Pivot CurPer 2023-24'!A8</f>
        <v>National Probation Service, SSCL</v>
      </c>
      <c r="C21" s="279"/>
      <c r="D21" s="279"/>
      <c r="E21" s="325">
        <v>40500</v>
      </c>
      <c r="F21" s="325">
        <v>2</v>
      </c>
      <c r="G21" s="286">
        <v>2.9369732715199822E-2</v>
      </c>
      <c r="H21" s="286">
        <v>1.6129032258064516E-2</v>
      </c>
      <c r="I21" s="286"/>
      <c r="J21" s="286"/>
      <c r="K21" s="286"/>
      <c r="L21" s="286"/>
      <c r="M21" s="286"/>
      <c r="O21" s="326">
        <v>0</v>
      </c>
      <c r="P21" s="326">
        <v>24000</v>
      </c>
      <c r="Q21" s="326">
        <v>0</v>
      </c>
      <c r="R21" s="326">
        <v>16500</v>
      </c>
      <c r="S21" s="326">
        <v>0</v>
      </c>
      <c r="T21" s="326">
        <v>0</v>
      </c>
      <c r="X21" s="288"/>
    </row>
    <row r="22" spans="2:24">
      <c r="B22" s="285" t="str">
        <f>'[8]Debtor Pivot CurPer 2023-24'!A9</f>
        <v>Thames Valley Police Authority</v>
      </c>
      <c r="C22" s="279"/>
      <c r="D22" s="279"/>
      <c r="E22" s="325">
        <v>32977.31</v>
      </c>
      <c r="F22" s="325">
        <v>1</v>
      </c>
      <c r="G22" s="286">
        <v>2.3914439021389781E-2</v>
      </c>
      <c r="H22" s="286">
        <v>8.0645161290322578E-3</v>
      </c>
      <c r="I22" s="286"/>
      <c r="J22" s="286"/>
      <c r="K22" s="286"/>
      <c r="L22" s="286"/>
      <c r="M22" s="286"/>
      <c r="O22" s="326">
        <v>32977.31</v>
      </c>
      <c r="P22" s="326">
        <v>0</v>
      </c>
      <c r="Q22" s="326">
        <v>0</v>
      </c>
      <c r="R22" s="326">
        <v>0</v>
      </c>
      <c r="S22" s="326">
        <v>0</v>
      </c>
      <c r="T22" s="326">
        <v>0</v>
      </c>
      <c r="X22" s="288"/>
    </row>
    <row r="23" spans="2:24" ht="15" thickBot="1">
      <c r="B23" s="159"/>
      <c r="C23" s="159"/>
      <c r="D23" s="159"/>
      <c r="E23" s="327">
        <v>1159358.3600000001</v>
      </c>
      <c r="F23" s="328">
        <v>10</v>
      </c>
      <c r="G23" s="329">
        <v>0.84074185566252857</v>
      </c>
      <c r="H23" s="329">
        <v>8.0645161290322565E-2</v>
      </c>
      <c r="I23" s="290"/>
      <c r="J23" s="290"/>
      <c r="K23" s="290"/>
      <c r="L23" s="290"/>
      <c r="M23" s="290"/>
      <c r="O23" s="330">
        <v>1086721.99</v>
      </c>
      <c r="P23" s="330">
        <v>24000</v>
      </c>
      <c r="Q23" s="330">
        <v>0</v>
      </c>
      <c r="R23" s="330">
        <v>16500</v>
      </c>
      <c r="S23" s="330">
        <v>28203.35</v>
      </c>
      <c r="T23" s="330">
        <v>3933.02</v>
      </c>
    </row>
    <row r="24" spans="2:24" ht="15" thickTop="1">
      <c r="B24" s="159"/>
      <c r="C24" s="159"/>
      <c r="D24" s="159"/>
      <c r="E24" s="358">
        <v>0.82461531992276071</v>
      </c>
      <c r="F24" s="289"/>
      <c r="G24" s="289"/>
      <c r="H24" s="289"/>
      <c r="I24" s="289"/>
      <c r="J24" s="289"/>
      <c r="K24" s="289"/>
      <c r="L24" s="289"/>
      <c r="N24" s="291"/>
      <c r="O24" s="291"/>
      <c r="P24" s="291"/>
      <c r="Q24" s="291"/>
      <c r="R24" s="291"/>
      <c r="S24" s="291"/>
    </row>
    <row r="25" spans="2:24">
      <c r="B25" s="159"/>
      <c r="C25" s="159"/>
      <c r="D25" s="159"/>
      <c r="E25" s="292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</row>
    <row r="27" spans="2:24">
      <c r="B27" s="379" t="str">
        <f>"Debt Paid in Period Age Summary @"&amp;MID(B1,28,30)</f>
        <v>Debt Paid in Period Age Summary @29th Dec 2023</v>
      </c>
      <c r="C27" s="377"/>
      <c r="D27" s="377"/>
      <c r="E27" s="377"/>
      <c r="F27" s="377"/>
      <c r="M27" s="159"/>
      <c r="N27" s="159"/>
      <c r="O27" s="293"/>
      <c r="P27" s="279"/>
      <c r="R27" s="159"/>
      <c r="S27" s="159"/>
    </row>
    <row r="28" spans="2:24">
      <c r="B28" s="294" t="s">
        <v>174</v>
      </c>
      <c r="C28" s="294" t="s">
        <v>176</v>
      </c>
      <c r="D28" s="294" t="s">
        <v>176</v>
      </c>
      <c r="E28" s="294" t="s">
        <v>176</v>
      </c>
      <c r="F28" s="294" t="s">
        <v>176</v>
      </c>
      <c r="G28" s="294" t="s">
        <v>176</v>
      </c>
      <c r="H28" s="294" t="s">
        <v>176</v>
      </c>
      <c r="I28" s="294" t="s">
        <v>176</v>
      </c>
      <c r="J28" s="294" t="s">
        <v>176</v>
      </c>
      <c r="K28" s="294" t="s">
        <v>176</v>
      </c>
      <c r="L28" s="159"/>
      <c r="M28" s="294"/>
      <c r="N28" s="294"/>
      <c r="O28" s="294"/>
      <c r="P28" s="294"/>
      <c r="R28" s="295"/>
    </row>
    <row r="29" spans="2:24">
      <c r="B29" s="159"/>
      <c r="C29" s="157" t="s">
        <v>198</v>
      </c>
      <c r="D29" s="157" t="s">
        <v>199</v>
      </c>
      <c r="E29" s="157" t="s">
        <v>200</v>
      </c>
      <c r="F29" s="157" t="s">
        <v>201</v>
      </c>
      <c r="G29" s="157" t="s">
        <v>202</v>
      </c>
      <c r="H29" s="157" t="s">
        <v>203</v>
      </c>
      <c r="I29" s="157" t="s">
        <v>204</v>
      </c>
      <c r="J29" s="157" t="s">
        <v>205</v>
      </c>
      <c r="K29" s="157" t="s">
        <v>206</v>
      </c>
      <c r="L29" s="159"/>
      <c r="M29" s="159"/>
      <c r="N29" s="157"/>
      <c r="O29" s="157"/>
      <c r="P29" s="157"/>
      <c r="R29" s="295"/>
    </row>
    <row r="30" spans="2:24">
      <c r="B30" s="296" t="s">
        <v>207</v>
      </c>
      <c r="C30" s="297">
        <v>-121519.22</v>
      </c>
      <c r="D30" s="297">
        <v>-121519.22</v>
      </c>
      <c r="E30" s="297">
        <v>-121519.22</v>
      </c>
      <c r="F30" s="297">
        <v>-922623.49</v>
      </c>
      <c r="G30" s="297">
        <v>-922623.49</v>
      </c>
      <c r="H30" s="297">
        <v>-922623.49</v>
      </c>
      <c r="I30" s="297">
        <v>-770282.74</v>
      </c>
      <c r="J30" s="297">
        <v>-770282.74</v>
      </c>
      <c r="K30" s="297">
        <v>-770282.74</v>
      </c>
      <c r="L30" s="159"/>
      <c r="M30" s="296"/>
      <c r="N30" s="298"/>
      <c r="O30" s="298"/>
      <c r="P30" s="298"/>
      <c r="R30" s="295"/>
    </row>
    <row r="31" spans="2:24">
      <c r="B31" s="296" t="s">
        <v>208</v>
      </c>
      <c r="C31" s="297"/>
      <c r="D31" s="297">
        <v>-1386097.6199999999</v>
      </c>
      <c r="E31" s="297">
        <v>-1386097.6199999999</v>
      </c>
      <c r="F31" s="297"/>
      <c r="G31" s="297">
        <v>-1310154.1099999996</v>
      </c>
      <c r="H31" s="297">
        <v>-1310154.1099999996</v>
      </c>
      <c r="I31" s="297"/>
      <c r="J31" s="297">
        <v>-900955.92</v>
      </c>
      <c r="K31" s="297">
        <v>-900955.92</v>
      </c>
      <c r="L31" s="159"/>
      <c r="M31" s="296"/>
      <c r="N31" s="298"/>
      <c r="O31" s="298"/>
      <c r="P31" s="298"/>
      <c r="R31" s="295"/>
    </row>
    <row r="32" spans="2:24">
      <c r="B32" s="296" t="s">
        <v>209</v>
      </c>
      <c r="C32" s="297"/>
      <c r="D32" s="297"/>
      <c r="E32" s="297">
        <v>-313160.63999999996</v>
      </c>
      <c r="F32" s="297"/>
      <c r="G32" s="297"/>
      <c r="H32" s="297">
        <v>-344810.31000000006</v>
      </c>
      <c r="I32" s="297"/>
      <c r="J32" s="297"/>
      <c r="K32" s="297">
        <v>-212171.49</v>
      </c>
      <c r="L32" s="159"/>
      <c r="M32" s="296"/>
      <c r="N32" s="298"/>
      <c r="O32" s="298"/>
      <c r="P32" s="298"/>
      <c r="R32" s="295"/>
      <c r="T32" s="299"/>
    </row>
    <row r="33" spans="2:23" ht="15" thickBot="1">
      <c r="B33" s="159"/>
      <c r="C33" s="331">
        <v>-121519.22</v>
      </c>
      <c r="D33" s="331">
        <v>-1507616.8399999999</v>
      </c>
      <c r="E33" s="331">
        <v>-1820777.4799999997</v>
      </c>
      <c r="F33" s="331">
        <v>-922623.49</v>
      </c>
      <c r="G33" s="331">
        <v>-2232777.5999999996</v>
      </c>
      <c r="H33" s="331">
        <v>-2577587.9099999997</v>
      </c>
      <c r="I33" s="331">
        <v>-770282.74</v>
      </c>
      <c r="J33" s="331">
        <v>-1671238.6600000001</v>
      </c>
      <c r="K33" s="331">
        <v>-1883410.1500000001</v>
      </c>
      <c r="L33" s="159"/>
      <c r="M33" s="159"/>
      <c r="N33" s="300"/>
      <c r="O33" s="300"/>
      <c r="P33" s="300"/>
      <c r="T33" s="299"/>
      <c r="U33" s="301"/>
    </row>
    <row r="34" spans="2:23" ht="15" thickTop="1">
      <c r="B34" s="159"/>
      <c r="M34" s="159"/>
      <c r="N34" s="159"/>
      <c r="O34" s="302"/>
      <c r="P34" s="303"/>
      <c r="Q34" s="304"/>
      <c r="R34" s="305"/>
      <c r="W34" s="301"/>
    </row>
    <row r="35" spans="2:23">
      <c r="B35" s="159"/>
      <c r="M35" s="159"/>
      <c r="N35" s="159"/>
      <c r="O35" s="302"/>
      <c r="P35" s="303"/>
      <c r="Q35" s="304"/>
      <c r="R35" s="305"/>
      <c r="W35" s="301"/>
    </row>
    <row r="36" spans="2:23">
      <c r="P36" s="303"/>
      <c r="Q36" s="304"/>
      <c r="R36" s="305"/>
      <c r="W36" s="301">
        <f>SUM(W33:W34)</f>
        <v>0</v>
      </c>
    </row>
    <row r="37" spans="2:23">
      <c r="B37" s="282" t="str">
        <f>"Potential Write- Offs "&amp;MID(B1,28,30)</f>
        <v>Potential Write- Offs 29th Dec 2023</v>
      </c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2"/>
      <c r="P37" s="303"/>
      <c r="Q37" s="304"/>
      <c r="R37" s="305"/>
    </row>
    <row r="38" spans="2:23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2"/>
      <c r="P38" s="303"/>
      <c r="Q38" s="304"/>
      <c r="R38" s="305"/>
    </row>
    <row r="39" spans="2:23">
      <c r="B39" s="307" t="s">
        <v>210</v>
      </c>
      <c r="C39" s="308" t="s">
        <v>211</v>
      </c>
      <c r="D39" s="308" t="s">
        <v>212</v>
      </c>
      <c r="E39" s="308"/>
      <c r="F39" s="309" t="s">
        <v>213</v>
      </c>
      <c r="G39" s="309"/>
      <c r="H39" s="310" t="s">
        <v>194</v>
      </c>
      <c r="I39" s="310"/>
      <c r="J39" s="309"/>
      <c r="K39" s="309"/>
      <c r="L39" s="282" t="s">
        <v>214</v>
      </c>
    </row>
    <row r="40" spans="2:23">
      <c r="B40" s="311"/>
      <c r="E40" s="308"/>
      <c r="F40" s="277"/>
      <c r="G40" s="277"/>
      <c r="H40" s="332"/>
      <c r="I40" s="332"/>
      <c r="J40" s="309"/>
      <c r="K40" s="309"/>
      <c r="L40" s="312"/>
    </row>
    <row r="41" spans="2:23" ht="29">
      <c r="B41" s="311">
        <v>42975</v>
      </c>
      <c r="C41" s="276">
        <v>1748</v>
      </c>
      <c r="D41" s="276" t="s">
        <v>215</v>
      </c>
      <c r="E41" s="308"/>
      <c r="F41" s="277" t="s">
        <v>216</v>
      </c>
      <c r="G41" s="277"/>
      <c r="H41" s="332">
        <v>250</v>
      </c>
      <c r="I41" s="332"/>
      <c r="J41" s="309"/>
      <c r="K41" s="309"/>
      <c r="L41" s="312" t="s">
        <v>217</v>
      </c>
      <c r="M41" s="305"/>
      <c r="N41" s="295"/>
    </row>
    <row r="42" spans="2:23" ht="29">
      <c r="B42" s="311">
        <v>42975</v>
      </c>
      <c r="C42" s="276">
        <v>1748</v>
      </c>
      <c r="D42" s="276" t="s">
        <v>215</v>
      </c>
      <c r="E42" s="308"/>
      <c r="F42" s="277" t="s">
        <v>218</v>
      </c>
      <c r="G42" s="277"/>
      <c r="H42" s="332">
        <v>50</v>
      </c>
      <c r="I42" s="332"/>
      <c r="J42" s="309"/>
      <c r="K42" s="309"/>
      <c r="L42" s="312" t="s">
        <v>217</v>
      </c>
      <c r="M42" s="305"/>
      <c r="N42" s="295"/>
    </row>
    <row r="43" spans="2:23">
      <c r="B43" s="311"/>
      <c r="E43" s="308"/>
      <c r="H43" s="332"/>
      <c r="I43" s="332"/>
      <c r="J43" s="309"/>
      <c r="K43" s="309"/>
      <c r="L43" s="312"/>
      <c r="M43" s="305"/>
      <c r="N43" s="295"/>
    </row>
    <row r="44" spans="2:23">
      <c r="B44" s="311"/>
      <c r="E44" s="308"/>
      <c r="H44" s="332"/>
      <c r="I44" s="332"/>
      <c r="J44" s="309"/>
      <c r="K44" s="309"/>
      <c r="L44" s="312"/>
      <c r="M44" s="305"/>
      <c r="N44" s="295"/>
    </row>
    <row r="45" spans="2:23">
      <c r="B45" s="311"/>
      <c r="E45" s="313"/>
      <c r="H45" s="332"/>
      <c r="I45" s="332"/>
      <c r="J45" s="159"/>
      <c r="K45" s="159"/>
      <c r="L45" s="312"/>
      <c r="M45" s="305"/>
      <c r="N45" s="295"/>
    </row>
    <row r="46" spans="2:23" ht="15" thickBot="1">
      <c r="C46" s="159"/>
      <c r="D46" s="159"/>
      <c r="E46" s="159"/>
      <c r="F46" s="159"/>
      <c r="G46" s="159"/>
      <c r="H46" s="333">
        <v>300</v>
      </c>
      <c r="I46" s="314"/>
      <c r="J46" s="159"/>
      <c r="K46" s="159"/>
      <c r="L46" s="302"/>
      <c r="M46" s="305"/>
      <c r="N46" s="295"/>
    </row>
    <row r="47" spans="2:23" ht="15" thickTop="1">
      <c r="O47" s="302"/>
      <c r="P47" s="303"/>
      <c r="Q47" s="304"/>
      <c r="R47" s="305"/>
      <c r="S47" s="305"/>
      <c r="T47" s="295"/>
    </row>
    <row r="48" spans="2:23">
      <c r="O48" s="302"/>
      <c r="P48" s="303"/>
      <c r="Q48" s="304"/>
      <c r="R48" s="305"/>
      <c r="S48" s="305"/>
      <c r="T48" s="295"/>
    </row>
    <row r="49" spans="15:20">
      <c r="O49" s="302"/>
      <c r="P49" s="303"/>
      <c r="Q49" s="304"/>
      <c r="R49" s="305"/>
      <c r="S49" s="305"/>
      <c r="T49" s="295"/>
    </row>
    <row r="50" spans="15:20">
      <c r="O50" s="302"/>
      <c r="P50" s="303"/>
      <c r="Q50" s="304"/>
      <c r="R50" s="305"/>
      <c r="S50" s="305"/>
      <c r="T50" s="295"/>
    </row>
    <row r="51" spans="15:20">
      <c r="O51" s="302"/>
      <c r="P51" s="303"/>
      <c r="Q51" s="304"/>
      <c r="R51" s="305"/>
      <c r="S51" s="305"/>
      <c r="T51" s="295"/>
    </row>
    <row r="52" spans="15:20">
      <c r="O52" s="302"/>
      <c r="P52" s="303"/>
      <c r="Q52" s="304"/>
      <c r="R52" s="305"/>
      <c r="S52" s="305"/>
      <c r="T52" s="295"/>
    </row>
    <row r="53" spans="15:20">
      <c r="O53" s="302"/>
      <c r="P53" s="303"/>
      <c r="Q53" s="304"/>
      <c r="R53" s="305"/>
      <c r="S53" s="305"/>
      <c r="T53" s="295"/>
    </row>
    <row r="54" spans="15:20">
      <c r="O54" s="302"/>
      <c r="P54" s="303"/>
      <c r="Q54" s="304"/>
      <c r="R54" s="305"/>
      <c r="S54" s="305"/>
      <c r="T54" s="295"/>
    </row>
    <row r="55" spans="15:20">
      <c r="O55" s="302"/>
      <c r="P55" s="303"/>
      <c r="Q55" s="304"/>
      <c r="R55" s="305"/>
      <c r="S55" s="305"/>
      <c r="T55" s="295"/>
    </row>
    <row r="56" spans="15:20">
      <c r="O56" s="302"/>
      <c r="P56" s="303"/>
      <c r="Q56" s="304"/>
      <c r="R56" s="305"/>
      <c r="S56" s="305"/>
      <c r="T56" s="295"/>
    </row>
    <row r="57" spans="15:20">
      <c r="O57" s="302"/>
      <c r="P57" s="303"/>
      <c r="Q57" s="304"/>
      <c r="R57" s="305"/>
      <c r="S57" s="305"/>
      <c r="T57" s="295"/>
    </row>
    <row r="58" spans="15:20">
      <c r="O58" s="302"/>
      <c r="P58" s="303"/>
      <c r="Q58" s="304"/>
      <c r="R58" s="305"/>
      <c r="S58" s="305"/>
      <c r="T58" s="295"/>
    </row>
    <row r="59" spans="15:20">
      <c r="O59" s="302"/>
      <c r="P59" s="303"/>
      <c r="Q59" s="304"/>
      <c r="R59" s="305"/>
      <c r="S59" s="305"/>
      <c r="T59" s="295"/>
    </row>
    <row r="60" spans="15:20">
      <c r="O60" s="315"/>
    </row>
  </sheetData>
  <mergeCells count="4">
    <mergeCell ref="O16:T16"/>
    <mergeCell ref="B1:M1"/>
    <mergeCell ref="B3:F3"/>
    <mergeCell ref="B27:F27"/>
  </mergeCells>
  <conditionalFormatting sqref="O18:T22">
    <cfRule type="expression" dxfId="0" priority="1">
      <formula>O18&lt;0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>
    <pageSetUpPr fitToPage="1"/>
  </sheetPr>
  <dimension ref="A1:V139"/>
  <sheetViews>
    <sheetView topLeftCell="B125" zoomScale="90" zoomScaleNormal="90" workbookViewId="0">
      <selection activeCell="F132" sqref="F132"/>
    </sheetView>
  </sheetViews>
  <sheetFormatPr defaultColWidth="8.7265625" defaultRowHeight="12.5"/>
  <cols>
    <col min="1" max="1" width="2.26953125" style="41" hidden="1" customWidth="1"/>
    <col min="2" max="2" width="38.7265625" style="41" customWidth="1"/>
    <col min="3" max="4" width="19.54296875" style="41" customWidth="1"/>
    <col min="5" max="6" width="22.54296875" style="41" customWidth="1"/>
    <col min="7" max="7" width="3" style="41" customWidth="1"/>
    <col min="8" max="8" width="18.7265625" style="41" customWidth="1"/>
    <col min="9" max="9" width="19.81640625" style="41" bestFit="1" customWidth="1"/>
    <col min="10" max="10" width="27.1796875" style="41" customWidth="1"/>
    <col min="11" max="11" width="19.26953125" style="41" bestFit="1" customWidth="1"/>
    <col min="12" max="12" width="18.54296875" style="41" customWidth="1"/>
    <col min="13" max="13" width="14.7265625" style="41" customWidth="1"/>
    <col min="14" max="14" width="18.453125" style="41" customWidth="1"/>
    <col min="15" max="18" width="8.7265625" style="41"/>
    <col min="19" max="19" width="2.26953125" style="41" customWidth="1"/>
    <col min="20" max="21" width="8.7265625" style="41"/>
    <col min="22" max="22" width="11.54296875" style="41" customWidth="1"/>
    <col min="23" max="16384" width="8.7265625" style="41"/>
  </cols>
  <sheetData>
    <row r="1" spans="2:14" ht="13">
      <c r="B1" s="38" t="s">
        <v>219</v>
      </c>
    </row>
    <row r="2" spans="2:14" ht="14.5">
      <c r="B2" s="129"/>
    </row>
    <row r="4" spans="2:14" ht="13">
      <c r="B4" s="37" t="s">
        <v>220</v>
      </c>
      <c r="C4" s="381"/>
      <c r="D4" s="381"/>
      <c r="E4" s="381"/>
      <c r="F4" s="217"/>
      <c r="G4" s="380"/>
      <c r="H4" s="380"/>
    </row>
    <row r="5" spans="2:14" ht="13">
      <c r="B5" s="37"/>
      <c r="C5" s="217"/>
      <c r="D5" s="217"/>
      <c r="E5" s="217"/>
      <c r="F5" s="217"/>
      <c r="G5" s="380"/>
      <c r="H5" s="380"/>
    </row>
    <row r="6" spans="2:14" ht="13">
      <c r="B6" s="38" t="s">
        <v>221</v>
      </c>
      <c r="C6" s="217"/>
      <c r="D6" s="217"/>
      <c r="E6" s="217"/>
      <c r="F6" s="217"/>
      <c r="G6" s="380"/>
      <c r="H6" s="380"/>
    </row>
    <row r="7" spans="2:14" ht="13">
      <c r="B7" s="37"/>
      <c r="C7" s="217"/>
      <c r="D7" s="217"/>
      <c r="E7" s="217"/>
      <c r="F7" s="217"/>
      <c r="G7" s="380"/>
      <c r="H7" s="380"/>
      <c r="N7" s="42"/>
    </row>
    <row r="8" spans="2:14" ht="13">
      <c r="B8" s="37"/>
      <c r="C8" s="43" t="s">
        <v>222</v>
      </c>
      <c r="D8" s="43" t="s">
        <v>223</v>
      </c>
      <c r="E8" s="43" t="s">
        <v>224</v>
      </c>
      <c r="F8" s="43" t="s">
        <v>225</v>
      </c>
      <c r="G8" s="380"/>
      <c r="H8" s="380"/>
      <c r="N8" s="42"/>
    </row>
    <row r="9" spans="2:14" ht="13">
      <c r="C9" s="44" t="s">
        <v>226</v>
      </c>
      <c r="D9" s="44" t="s">
        <v>226</v>
      </c>
      <c r="E9" s="44" t="s">
        <v>226</v>
      </c>
      <c r="F9" s="44" t="s">
        <v>226</v>
      </c>
      <c r="G9" s="380"/>
      <c r="H9" s="380"/>
      <c r="N9" s="42"/>
    </row>
    <row r="10" spans="2:14">
      <c r="B10" s="45" t="s">
        <v>227</v>
      </c>
      <c r="C10" s="46">
        <v>570066.52</v>
      </c>
      <c r="D10" s="46">
        <v>1018752.0900000007</v>
      </c>
      <c r="E10" s="46">
        <v>383775.81</v>
      </c>
      <c r="F10" s="46"/>
      <c r="G10" s="380"/>
      <c r="H10" s="380"/>
      <c r="N10" s="47"/>
    </row>
    <row r="11" spans="2:14">
      <c r="B11" s="45" t="s">
        <v>228</v>
      </c>
      <c r="C11" s="46">
        <v>1389141.7000000004</v>
      </c>
      <c r="D11" s="46">
        <v>28349.110000000004</v>
      </c>
      <c r="E11" s="46">
        <v>434433.96</v>
      </c>
      <c r="F11" s="46"/>
      <c r="G11" s="380"/>
      <c r="H11" s="380"/>
      <c r="L11" s="48"/>
      <c r="N11" s="47"/>
    </row>
    <row r="12" spans="2:14">
      <c r="B12" s="45" t="s">
        <v>229</v>
      </c>
      <c r="C12" s="46">
        <v>236415.41999999998</v>
      </c>
      <c r="D12" s="46">
        <v>5117.57</v>
      </c>
      <c r="E12" s="46">
        <v>12849.05</v>
      </c>
      <c r="F12" s="46"/>
      <c r="G12" s="380"/>
      <c r="H12" s="380"/>
      <c r="N12" s="47"/>
    </row>
    <row r="13" spans="2:14">
      <c r="B13" s="45" t="s">
        <v>230</v>
      </c>
      <c r="C13" s="46">
        <v>13520.93</v>
      </c>
      <c r="D13" s="46">
        <v>17068.61</v>
      </c>
      <c r="E13" s="46">
        <v>8460</v>
      </c>
      <c r="F13" s="46"/>
      <c r="G13" s="380"/>
      <c r="H13" s="380"/>
      <c r="N13" s="47"/>
    </row>
    <row r="14" spans="2:14">
      <c r="B14" s="45" t="s">
        <v>231</v>
      </c>
      <c r="C14" s="46">
        <v>43487.789999999994</v>
      </c>
      <c r="D14" s="46">
        <v>6386.51</v>
      </c>
      <c r="E14" s="46">
        <v>12806.16</v>
      </c>
      <c r="F14" s="46"/>
      <c r="G14" s="380"/>
      <c r="H14" s="380"/>
      <c r="N14" s="47"/>
    </row>
    <row r="15" spans="2:14">
      <c r="B15" s="49" t="s">
        <v>232</v>
      </c>
      <c r="C15" s="46">
        <v>79161.030000000013</v>
      </c>
      <c r="D15" s="46">
        <v>148205.46</v>
      </c>
      <c r="E15" s="46">
        <v>17751.62</v>
      </c>
      <c r="F15" s="46"/>
      <c r="G15" s="382"/>
      <c r="H15" s="380"/>
      <c r="I15" s="158"/>
      <c r="M15" s="144"/>
      <c r="N15" s="47"/>
    </row>
    <row r="16" spans="2:14" ht="13.5" thickBot="1">
      <c r="C16" s="55">
        <v>2331793.3900000006</v>
      </c>
      <c r="D16" s="55">
        <v>1223879.3500000008</v>
      </c>
      <c r="E16" s="55">
        <v>870076.60000000009</v>
      </c>
      <c r="F16" s="55">
        <v>0</v>
      </c>
      <c r="G16" s="380"/>
      <c r="H16" s="380"/>
      <c r="N16" s="51"/>
    </row>
    <row r="17" spans="2:22" ht="13" thickTop="1">
      <c r="C17" s="223">
        <v>0.75552442920339524</v>
      </c>
      <c r="D17" s="223">
        <v>0.16760415150398597</v>
      </c>
      <c r="E17" s="223">
        <v>0.55891721487510404</v>
      </c>
      <c r="F17" s="223"/>
      <c r="K17" s="42"/>
      <c r="L17" s="42"/>
      <c r="M17" s="42"/>
      <c r="N17" s="42"/>
    </row>
    <row r="18" spans="2:22" ht="13">
      <c r="B18" s="38" t="s">
        <v>233</v>
      </c>
      <c r="E18" s="158"/>
      <c r="H18" s="52" t="s">
        <v>234</v>
      </c>
      <c r="I18" s="39"/>
      <c r="J18" s="39"/>
      <c r="K18" s="39"/>
      <c r="L18" s="39"/>
      <c r="M18" s="39"/>
      <c r="N18" s="42"/>
    </row>
    <row r="19" spans="2:22" ht="26">
      <c r="B19" s="37" t="s">
        <v>193</v>
      </c>
      <c r="C19" s="39" t="s">
        <v>194</v>
      </c>
      <c r="D19" s="37" t="s">
        <v>235</v>
      </c>
      <c r="H19" s="53" t="s">
        <v>236</v>
      </c>
      <c r="I19" s="40" t="s">
        <v>237</v>
      </c>
      <c r="J19" s="40" t="s">
        <v>238</v>
      </c>
      <c r="K19" s="40" t="s">
        <v>239</v>
      </c>
      <c r="L19" s="40" t="s">
        <v>240</v>
      </c>
      <c r="M19" s="40" t="s">
        <v>241</v>
      </c>
      <c r="N19" s="42"/>
      <c r="O19" s="45"/>
      <c r="P19" s="45"/>
      <c r="Q19" s="45"/>
      <c r="R19" s="45"/>
      <c r="S19" s="45"/>
      <c r="T19" s="45"/>
      <c r="U19" s="54"/>
      <c r="V19" s="45"/>
    </row>
    <row r="20" spans="2:22" ht="14.5">
      <c r="B20" s="236" t="s">
        <v>242</v>
      </c>
      <c r="C20" s="278">
        <v>-145824.18</v>
      </c>
      <c r="D20" s="267">
        <v>1</v>
      </c>
      <c r="H20" s="46"/>
      <c r="I20" s="46">
        <v>-145824.18</v>
      </c>
      <c r="J20" s="46"/>
      <c r="K20" s="46"/>
      <c r="L20" s="46"/>
      <c r="M20" s="46"/>
      <c r="N20" s="42"/>
      <c r="O20" s="45"/>
      <c r="P20" s="45"/>
      <c r="Q20" s="45"/>
      <c r="R20" s="45"/>
      <c r="S20" s="45"/>
      <c r="T20" s="45"/>
      <c r="U20" s="54"/>
      <c r="V20" s="45"/>
    </row>
    <row r="21" spans="2:22" ht="14.5">
      <c r="B21" s="236" t="s">
        <v>243</v>
      </c>
      <c r="C21" s="266">
        <v>-137097</v>
      </c>
      <c r="D21" s="267">
        <v>4</v>
      </c>
      <c r="H21" s="46"/>
      <c r="I21" s="46">
        <v>-137097</v>
      </c>
      <c r="J21" s="46"/>
      <c r="K21" s="46"/>
      <c r="L21" s="46"/>
      <c r="M21" s="46"/>
      <c r="N21" s="42"/>
      <c r="O21" s="45"/>
      <c r="P21" s="45"/>
      <c r="Q21" s="45"/>
      <c r="R21" s="45"/>
      <c r="S21" s="45"/>
      <c r="T21" s="45"/>
      <c r="U21" s="54"/>
      <c r="V21" s="45"/>
    </row>
    <row r="22" spans="2:22" ht="14.5">
      <c r="B22" s="236" t="s">
        <v>244</v>
      </c>
      <c r="C22" s="266">
        <v>-125407.77</v>
      </c>
      <c r="D22" s="267">
        <v>2</v>
      </c>
      <c r="H22" s="46">
        <v>-15786.97</v>
      </c>
      <c r="I22" s="46">
        <v>-109620.8</v>
      </c>
      <c r="J22" s="46"/>
      <c r="K22" s="46"/>
      <c r="L22" s="46"/>
      <c r="M22" s="46"/>
      <c r="N22" s="42"/>
      <c r="O22" s="45"/>
      <c r="P22" s="45"/>
      <c r="Q22" s="45"/>
      <c r="R22" s="45"/>
      <c r="S22" s="45"/>
      <c r="T22" s="45"/>
      <c r="U22" s="54"/>
      <c r="V22" s="45"/>
    </row>
    <row r="23" spans="2:22" ht="14.5">
      <c r="B23" s="236" t="s">
        <v>245</v>
      </c>
      <c r="C23" s="266">
        <v>-54094.16</v>
      </c>
      <c r="D23" s="267">
        <v>1</v>
      </c>
      <c r="H23" s="46">
        <v>-54094.16</v>
      </c>
      <c r="I23" s="46"/>
      <c r="J23" s="46"/>
      <c r="K23" s="46"/>
      <c r="L23" s="46"/>
      <c r="M23" s="46"/>
      <c r="N23" s="42"/>
      <c r="O23" s="45"/>
      <c r="P23" s="45"/>
      <c r="Q23" s="45"/>
      <c r="R23" s="45"/>
      <c r="S23" s="45"/>
      <c r="T23" s="45"/>
      <c r="U23" s="54"/>
      <c r="V23" s="45"/>
    </row>
    <row r="24" spans="2:22" ht="14.5">
      <c r="B24" s="236" t="s">
        <v>246</v>
      </c>
      <c r="C24" s="266">
        <v>-50373.85</v>
      </c>
      <c r="D24" s="267">
        <v>2</v>
      </c>
      <c r="H24" s="46">
        <v>-50373.85</v>
      </c>
      <c r="I24" s="46"/>
      <c r="J24" s="46"/>
      <c r="K24" s="46"/>
      <c r="L24" s="46"/>
      <c r="M24" s="46"/>
      <c r="N24" s="42"/>
      <c r="O24" s="45"/>
      <c r="P24" s="45"/>
      <c r="Q24" s="45"/>
      <c r="R24" s="45"/>
      <c r="S24" s="45"/>
      <c r="T24" s="45"/>
      <c r="U24" s="54"/>
      <c r="V24" s="45"/>
    </row>
    <row r="25" spans="2:22" ht="13.5" thickBot="1">
      <c r="B25" s="55"/>
      <c r="C25" s="55">
        <v>-512796.95999999996</v>
      </c>
      <c r="D25" s="55">
        <v>10</v>
      </c>
      <c r="H25" s="55">
        <v>-120254.98000000001</v>
      </c>
      <c r="I25" s="55">
        <v>-392541.98</v>
      </c>
      <c r="J25" s="55">
        <v>0</v>
      </c>
      <c r="K25" s="55">
        <v>0</v>
      </c>
      <c r="L25" s="55">
        <v>0</v>
      </c>
      <c r="M25" s="55">
        <f t="shared" ref="M25" si="0">SUM(M20:M24)</f>
        <v>0</v>
      </c>
      <c r="N25" s="42"/>
      <c r="O25" s="45"/>
      <c r="P25" s="45"/>
      <c r="Q25" s="45"/>
      <c r="R25" s="45"/>
      <c r="S25" s="45"/>
      <c r="T25" s="45"/>
      <c r="U25" s="54"/>
      <c r="V25" s="45"/>
    </row>
    <row r="26" spans="2:22" ht="13.5" thickTop="1">
      <c r="C26" s="237">
        <v>-0.21991526444802206</v>
      </c>
      <c r="D26" s="50"/>
      <c r="E26" s="50"/>
      <c r="F26" s="50"/>
      <c r="N26" s="42"/>
      <c r="O26" s="45"/>
      <c r="P26" s="45"/>
      <c r="Q26" s="45"/>
      <c r="R26" s="45"/>
      <c r="S26" s="45"/>
      <c r="T26" s="45"/>
      <c r="U26" s="54"/>
      <c r="V26" s="45"/>
    </row>
    <row r="27" spans="2:22" ht="13">
      <c r="D27" s="50"/>
      <c r="E27" s="50"/>
      <c r="F27" s="50"/>
      <c r="J27" s="42"/>
      <c r="K27" s="42"/>
      <c r="L27" s="42"/>
      <c r="M27" s="42"/>
      <c r="N27" s="42"/>
      <c r="O27" s="45"/>
      <c r="P27" s="45"/>
      <c r="Q27" s="45"/>
      <c r="R27" s="45"/>
      <c r="S27" s="45"/>
      <c r="T27" s="45"/>
      <c r="U27" s="54"/>
      <c r="V27" s="45"/>
    </row>
    <row r="28" spans="2:22" ht="13">
      <c r="B28" s="38" t="s">
        <v>247</v>
      </c>
      <c r="J28" s="42"/>
      <c r="K28" s="42"/>
      <c r="L28" s="42"/>
      <c r="M28" s="42"/>
      <c r="N28" s="42"/>
      <c r="O28" s="45"/>
      <c r="P28" s="45"/>
      <c r="Q28" s="45"/>
      <c r="R28" s="45"/>
      <c r="S28" s="45"/>
      <c r="T28" s="45"/>
      <c r="U28" s="54"/>
      <c r="V28" s="45"/>
    </row>
    <row r="29" spans="2:22" ht="13">
      <c r="C29" s="56" t="s">
        <v>248</v>
      </c>
      <c r="D29" s="56" t="s">
        <v>249</v>
      </c>
      <c r="E29" s="56" t="s">
        <v>250</v>
      </c>
      <c r="F29" s="56" t="s">
        <v>251</v>
      </c>
      <c r="G29" s="126"/>
      <c r="J29" s="42"/>
      <c r="K29" s="42"/>
      <c r="L29" s="42"/>
      <c r="M29" s="42"/>
      <c r="N29" s="42"/>
      <c r="O29" s="45"/>
      <c r="P29" s="45"/>
      <c r="Q29" s="45"/>
      <c r="R29" s="45"/>
      <c r="S29" s="45"/>
      <c r="T29" s="45"/>
      <c r="U29" s="54"/>
      <c r="V29" s="45"/>
    </row>
    <row r="30" spans="2:22" ht="14.5">
      <c r="B30" s="57" t="s">
        <v>252</v>
      </c>
      <c r="C30" s="58">
        <v>19.11</v>
      </c>
      <c r="D30" s="58">
        <v>30.2</v>
      </c>
      <c r="E30" s="58">
        <v>26.75</v>
      </c>
      <c r="F30" s="229"/>
    </row>
    <row r="31" spans="2:22" ht="14.5">
      <c r="B31" s="57" t="s">
        <v>253</v>
      </c>
      <c r="C31" s="58">
        <v>22.55</v>
      </c>
      <c r="D31" s="58">
        <v>27.01</v>
      </c>
      <c r="E31" s="58">
        <v>20.8</v>
      </c>
      <c r="F31" s="229"/>
    </row>
    <row r="32" spans="2:22" ht="14.5">
      <c r="B32" s="57" t="s">
        <v>254</v>
      </c>
      <c r="C32" s="58">
        <v>25.754000000000001</v>
      </c>
      <c r="D32" s="58">
        <v>22.2</v>
      </c>
      <c r="E32" s="58">
        <v>21.93</v>
      </c>
      <c r="F32" s="229"/>
    </row>
    <row r="33" spans="2:12" ht="14.5">
      <c r="B33" s="48" t="s">
        <v>255</v>
      </c>
      <c r="C33" s="131">
        <v>22.47</v>
      </c>
      <c r="D33" s="131">
        <v>26.47</v>
      </c>
      <c r="E33" s="131">
        <v>23.16</v>
      </c>
      <c r="F33" s="230"/>
      <c r="I33" s="42"/>
      <c r="J33" s="42"/>
      <c r="K33" s="42"/>
      <c r="L33" s="42"/>
    </row>
    <row r="34" spans="2:12" ht="13">
      <c r="C34" s="59"/>
      <c r="D34" s="59"/>
      <c r="I34" s="42"/>
      <c r="J34" s="42"/>
      <c r="K34" s="42"/>
      <c r="L34" s="42"/>
    </row>
    <row r="35" spans="2:12">
      <c r="I35" s="42"/>
      <c r="J35" s="42"/>
      <c r="K35" s="42"/>
      <c r="L35" s="42"/>
    </row>
    <row r="36" spans="2:12" ht="13.5" hidden="1" thickBot="1">
      <c r="B36" s="60" t="s">
        <v>256</v>
      </c>
      <c r="C36" s="61"/>
      <c r="D36" s="62"/>
      <c r="E36" s="63"/>
      <c r="F36" s="45"/>
      <c r="G36" s="45"/>
      <c r="H36" s="60" t="s">
        <v>257</v>
      </c>
      <c r="I36" s="61"/>
      <c r="J36" s="62"/>
      <c r="K36" s="63"/>
    </row>
    <row r="37" spans="2:12" ht="20.25" hidden="1" customHeight="1" thickTop="1" thickBot="1">
      <c r="B37" s="64"/>
      <c r="C37" s="65" t="s">
        <v>258</v>
      </c>
      <c r="D37" s="66" t="s">
        <v>259</v>
      </c>
      <c r="E37" s="67" t="s">
        <v>260</v>
      </c>
      <c r="F37" s="224"/>
      <c r="G37" s="45"/>
      <c r="H37" s="64"/>
      <c r="I37" s="65" t="s">
        <v>261</v>
      </c>
      <c r="J37" s="66" t="s">
        <v>262</v>
      </c>
      <c r="K37" s="67" t="s">
        <v>260</v>
      </c>
    </row>
    <row r="38" spans="2:12" ht="14.5" hidden="1">
      <c r="B38" s="68">
        <v>44105</v>
      </c>
      <c r="C38" s="69">
        <v>867</v>
      </c>
      <c r="D38" s="69">
        <v>310</v>
      </c>
      <c r="E38" s="124">
        <v>0.35755478662053058</v>
      </c>
      <c r="F38" s="225"/>
      <c r="G38" s="45"/>
      <c r="H38" s="68">
        <v>44105</v>
      </c>
      <c r="I38" s="70">
        <v>-4253941.41</v>
      </c>
      <c r="J38" s="71">
        <v>-2927132.4399999995</v>
      </c>
      <c r="K38" s="124">
        <v>0.68809890825459197</v>
      </c>
    </row>
    <row r="39" spans="2:12" ht="14.5" hidden="1">
      <c r="B39" s="68">
        <v>44136</v>
      </c>
      <c r="C39" s="69">
        <v>713</v>
      </c>
      <c r="D39" s="69">
        <v>249</v>
      </c>
      <c r="E39" s="124">
        <v>0.34922861150070128</v>
      </c>
      <c r="F39" s="225"/>
      <c r="G39" s="45"/>
      <c r="H39" s="68">
        <v>44136</v>
      </c>
      <c r="I39" s="72">
        <v>-4314090.3999999994</v>
      </c>
      <c r="J39" s="73">
        <v>-2654131.6299999994</v>
      </c>
      <c r="K39" s="124">
        <v>0.61522392530300241</v>
      </c>
    </row>
    <row r="40" spans="2:12" ht="14.5" hidden="1">
      <c r="B40" s="68">
        <v>44166</v>
      </c>
      <c r="C40" s="69">
        <v>624</v>
      </c>
      <c r="D40" s="69">
        <v>206</v>
      </c>
      <c r="E40" s="124">
        <v>0.33012820512820512</v>
      </c>
      <c r="F40" s="225"/>
      <c r="G40" s="45"/>
      <c r="H40" s="68">
        <v>44166</v>
      </c>
      <c r="I40" s="74">
        <v>-5332948.5000000009</v>
      </c>
      <c r="J40" s="73">
        <v>-3282408.9300000011</v>
      </c>
      <c r="K40" s="124">
        <v>0.61549608626447461</v>
      </c>
    </row>
    <row r="41" spans="2:12" ht="14.5" hidden="1">
      <c r="B41" s="75" t="s">
        <v>263</v>
      </c>
      <c r="C41" s="119">
        <v>735</v>
      </c>
      <c r="D41" s="119">
        <v>255</v>
      </c>
      <c r="E41" s="125">
        <v>0.34693877551020408</v>
      </c>
      <c r="F41" s="226"/>
      <c r="G41" s="45"/>
      <c r="H41" s="75" t="s">
        <v>263</v>
      </c>
      <c r="I41" s="156">
        <v>-4633660.0999999996</v>
      </c>
      <c r="J41" s="156">
        <v>-2954557.67</v>
      </c>
      <c r="K41" s="125">
        <v>0.6376293483417137</v>
      </c>
    </row>
    <row r="42" spans="2:12" hidden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ht="13" hidden="1" thickBot="1">
      <c r="B43" s="45"/>
      <c r="G43" s="45"/>
      <c r="H43" s="45"/>
      <c r="I43" s="45"/>
      <c r="J43" s="45"/>
      <c r="K43" s="45"/>
    </row>
    <row r="44" spans="2:12" ht="15" hidden="1" thickBot="1">
      <c r="B44" s="108" t="s">
        <v>264</v>
      </c>
      <c r="C44" s="109"/>
      <c r="D44" s="110"/>
      <c r="E44" s="111"/>
      <c r="F44"/>
      <c r="H44" s="108" t="s">
        <v>265</v>
      </c>
      <c r="I44" s="61"/>
      <c r="J44" s="62"/>
      <c r="K44" s="63"/>
    </row>
    <row r="45" spans="2:12" ht="15.5" hidden="1" thickTop="1" thickBot="1">
      <c r="B45" s="64"/>
      <c r="C45" s="113" t="s">
        <v>258</v>
      </c>
      <c r="D45" s="114" t="s">
        <v>259</v>
      </c>
      <c r="E45" s="115" t="s">
        <v>260</v>
      </c>
      <c r="F45" s="227"/>
      <c r="G45" s="45"/>
      <c r="H45" s="64"/>
      <c r="I45" s="76" t="s">
        <v>261</v>
      </c>
      <c r="J45" s="77" t="s">
        <v>262</v>
      </c>
      <c r="K45" s="78" t="s">
        <v>260</v>
      </c>
    </row>
    <row r="46" spans="2:12" ht="14.5" hidden="1">
      <c r="B46" s="68">
        <v>44197</v>
      </c>
      <c r="C46" s="117">
        <v>825</v>
      </c>
      <c r="D46" s="117">
        <v>260</v>
      </c>
      <c r="E46" s="124">
        <v>0.31515151515151513</v>
      </c>
      <c r="F46" s="225"/>
      <c r="G46" s="45"/>
      <c r="H46" s="68">
        <v>44197</v>
      </c>
      <c r="I46" s="73">
        <v>-3234136.9900000012</v>
      </c>
      <c r="J46" s="73">
        <v>-2223582.2000000016</v>
      </c>
      <c r="K46" s="124">
        <v>0.68753494575998175</v>
      </c>
    </row>
    <row r="47" spans="2:12" ht="14.5" hidden="1">
      <c r="B47" s="68">
        <v>44228</v>
      </c>
      <c r="C47" s="117">
        <v>718</v>
      </c>
      <c r="D47" s="117">
        <v>279</v>
      </c>
      <c r="E47" s="124">
        <v>0.38857938718662954</v>
      </c>
      <c r="F47" s="225"/>
      <c r="G47" s="45"/>
      <c r="H47" s="68">
        <v>44228</v>
      </c>
      <c r="I47" s="73">
        <v>-3772615.9400000004</v>
      </c>
      <c r="J47" s="73">
        <v>-2329720.6899999995</v>
      </c>
      <c r="K47" s="124">
        <v>0.6175345508400728</v>
      </c>
    </row>
    <row r="48" spans="2:12" ht="14.5" hidden="1">
      <c r="B48" s="68">
        <v>44256</v>
      </c>
      <c r="C48" s="117">
        <v>865</v>
      </c>
      <c r="D48" s="117">
        <v>230</v>
      </c>
      <c r="E48" s="124">
        <v>0.26589595375722541</v>
      </c>
      <c r="F48" s="225"/>
      <c r="G48" s="45"/>
      <c r="H48" s="68">
        <v>44256</v>
      </c>
      <c r="I48" s="73">
        <v>-4954294.62</v>
      </c>
      <c r="J48" s="73">
        <v>-2946497.2999999989</v>
      </c>
      <c r="K48" s="124">
        <v>0.59473598685578344</v>
      </c>
    </row>
    <row r="49" spans="2:11" ht="14.5" hidden="1">
      <c r="B49" s="75" t="s">
        <v>266</v>
      </c>
      <c r="C49" s="119">
        <v>803</v>
      </c>
      <c r="D49" s="119">
        <v>256</v>
      </c>
      <c r="E49" s="125">
        <v>0.31880448318804483</v>
      </c>
      <c r="F49" s="226"/>
      <c r="G49" s="45"/>
      <c r="H49" s="75" t="s">
        <v>266</v>
      </c>
      <c r="I49" s="156">
        <v>-3987015.85</v>
      </c>
      <c r="J49" s="156">
        <v>-2499933.4</v>
      </c>
      <c r="K49" s="125">
        <v>0.62701867613593754</v>
      </c>
    </row>
    <row r="50" spans="2:11" hidden="1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ht="13" hidden="1" thickBot="1"/>
    <row r="52" spans="2:11" ht="15" hidden="1" thickBot="1">
      <c r="B52" s="108" t="s">
        <v>267</v>
      </c>
      <c r="C52" s="109"/>
      <c r="D52" s="110"/>
      <c r="E52" s="111"/>
      <c r="F52"/>
      <c r="H52" s="108" t="s">
        <v>267</v>
      </c>
      <c r="I52" s="109"/>
      <c r="J52" s="110"/>
      <c r="K52" s="111"/>
    </row>
    <row r="53" spans="2:11" ht="15.5" hidden="1" thickTop="1" thickBot="1">
      <c r="B53" s="112"/>
      <c r="C53" s="113" t="s">
        <v>258</v>
      </c>
      <c r="D53" s="114" t="s">
        <v>259</v>
      </c>
      <c r="E53" s="115" t="s">
        <v>260</v>
      </c>
      <c r="F53" s="227"/>
      <c r="H53" s="112"/>
      <c r="I53" s="120" t="s">
        <v>261</v>
      </c>
      <c r="J53" s="121" t="s">
        <v>262</v>
      </c>
      <c r="K53" s="122" t="s">
        <v>260</v>
      </c>
    </row>
    <row r="54" spans="2:11" ht="14.5" hidden="1">
      <c r="B54" s="116">
        <v>44287</v>
      </c>
      <c r="C54" s="117">
        <v>849</v>
      </c>
      <c r="D54" s="117">
        <v>319</v>
      </c>
      <c r="E54" s="124">
        <v>0.37573616018845701</v>
      </c>
      <c r="F54" s="225"/>
      <c r="H54" s="68">
        <v>44287</v>
      </c>
      <c r="I54" s="123">
        <v>-9875648.5700000003</v>
      </c>
      <c r="J54" s="123">
        <v>-6175990.2599999998</v>
      </c>
      <c r="K54" s="124">
        <v>0.62537566178299109</v>
      </c>
    </row>
    <row r="55" spans="2:11" ht="14.5" hidden="1">
      <c r="B55" s="116">
        <v>44317</v>
      </c>
      <c r="C55" s="117">
        <v>660</v>
      </c>
      <c r="D55" s="117">
        <v>211</v>
      </c>
      <c r="E55" s="124">
        <v>0.3196969696969697</v>
      </c>
      <c r="F55" s="225"/>
      <c r="H55" s="68">
        <v>44317</v>
      </c>
      <c r="I55" s="123">
        <v>-7570364.6399999997</v>
      </c>
      <c r="J55" s="123">
        <v>-2799054.02</v>
      </c>
      <c r="K55" s="124">
        <v>0.36973833535183587</v>
      </c>
    </row>
    <row r="56" spans="2:11" ht="14.5" hidden="1">
      <c r="B56" s="116">
        <v>44348</v>
      </c>
      <c r="C56" s="117">
        <v>713</v>
      </c>
      <c r="D56" s="117">
        <v>218</v>
      </c>
      <c r="E56" s="124">
        <v>0.30575035063113604</v>
      </c>
      <c r="F56" s="225"/>
      <c r="H56" s="68">
        <v>44348</v>
      </c>
      <c r="I56" s="123">
        <v>-4117947.9</v>
      </c>
      <c r="J56" s="123">
        <v>-3027076.27</v>
      </c>
      <c r="K56" s="124">
        <v>0.73509338716985717</v>
      </c>
    </row>
    <row r="57" spans="2:11" ht="14.5" hidden="1">
      <c r="B57" s="118" t="s">
        <v>268</v>
      </c>
      <c r="C57" s="119">
        <v>741</v>
      </c>
      <c r="D57" s="119">
        <v>249</v>
      </c>
      <c r="E57" s="125">
        <v>0.33603238866396762</v>
      </c>
      <c r="F57" s="226"/>
      <c r="H57" s="118" t="s">
        <v>268</v>
      </c>
      <c r="I57" s="156">
        <v>-7187987.04</v>
      </c>
      <c r="J57" s="156">
        <v>-4000706.85</v>
      </c>
      <c r="K57" s="125">
        <v>0.55658236829542196</v>
      </c>
    </row>
    <row r="58" spans="2:11" ht="13" hidden="1" thickBot="1"/>
    <row r="59" spans="2:11" ht="15" hidden="1" thickBot="1">
      <c r="B59" s="108" t="s">
        <v>269</v>
      </c>
      <c r="C59" s="109"/>
      <c r="D59" s="110"/>
      <c r="E59" s="111"/>
      <c r="F59"/>
      <c r="H59" s="108" t="s">
        <v>269</v>
      </c>
      <c r="I59" s="109"/>
      <c r="J59" s="110"/>
      <c r="K59" s="111"/>
    </row>
    <row r="60" spans="2:11" ht="15.5" hidden="1" thickTop="1" thickBot="1">
      <c r="B60" s="112"/>
      <c r="C60" s="113" t="s">
        <v>258</v>
      </c>
      <c r="D60" s="114" t="s">
        <v>259</v>
      </c>
      <c r="E60" s="115" t="s">
        <v>260</v>
      </c>
      <c r="F60" s="227"/>
      <c r="H60" s="112"/>
      <c r="I60" s="120" t="s">
        <v>261</v>
      </c>
      <c r="J60" s="121" t="s">
        <v>262</v>
      </c>
      <c r="K60" s="122" t="s">
        <v>260</v>
      </c>
    </row>
    <row r="61" spans="2:11" ht="14.5" hidden="1">
      <c r="B61" s="116">
        <v>44378</v>
      </c>
      <c r="C61" s="117">
        <v>876</v>
      </c>
      <c r="D61" s="117">
        <v>284</v>
      </c>
      <c r="E61" s="124">
        <v>0.32420091324200911</v>
      </c>
      <c r="F61" s="225"/>
      <c r="H61" s="68">
        <v>44378</v>
      </c>
      <c r="I61" s="123">
        <v>-6907011.9299999997</v>
      </c>
      <c r="J61" s="123">
        <v>-3076048.98</v>
      </c>
      <c r="K61" s="124">
        <v>0.44535162399813605</v>
      </c>
    </row>
    <row r="62" spans="2:11" ht="14.5" hidden="1">
      <c r="B62" s="116">
        <v>44409</v>
      </c>
      <c r="C62" s="117">
        <v>710</v>
      </c>
      <c r="D62" s="117">
        <v>258</v>
      </c>
      <c r="E62" s="124">
        <v>0.36338028169014086</v>
      </c>
      <c r="F62" s="225"/>
      <c r="H62" s="68">
        <v>44409</v>
      </c>
      <c r="I62" s="123">
        <v>-6599012.5899999999</v>
      </c>
      <c r="J62" s="123">
        <v>-4965640.72</v>
      </c>
      <c r="K62" s="124">
        <v>0.75248238312574578</v>
      </c>
    </row>
    <row r="63" spans="2:11" ht="14.5" hidden="1">
      <c r="B63" s="116">
        <v>44440</v>
      </c>
      <c r="C63" s="117">
        <v>769</v>
      </c>
      <c r="D63" s="117">
        <v>239</v>
      </c>
      <c r="E63" s="124">
        <v>0.31079323797139141</v>
      </c>
      <c r="F63" s="225"/>
      <c r="H63" s="68">
        <v>44440</v>
      </c>
      <c r="I63" s="123">
        <v>-4414531.33</v>
      </c>
      <c r="J63" s="123">
        <v>-3070522.19</v>
      </c>
      <c r="K63" s="124">
        <v>0.69554885002934164</v>
      </c>
    </row>
    <row r="64" spans="2:11" ht="14.5" hidden="1">
      <c r="B64" s="118" t="s">
        <v>270</v>
      </c>
      <c r="C64" s="119">
        <v>785</v>
      </c>
      <c r="D64" s="119">
        <v>260</v>
      </c>
      <c r="E64" s="125">
        <v>0.33121019108280253</v>
      </c>
      <c r="F64" s="226"/>
      <c r="H64" s="118" t="s">
        <v>270</v>
      </c>
      <c r="I64" s="156">
        <v>-5973518.6200000001</v>
      </c>
      <c r="J64" s="156">
        <v>-3704070.63</v>
      </c>
      <c r="K64" s="125">
        <v>0.62008187562994488</v>
      </c>
    </row>
    <row r="65" spans="2:11" hidden="1">
      <c r="C65" s="130"/>
      <c r="D65" s="130"/>
      <c r="I65" s="130"/>
      <c r="J65" s="130"/>
    </row>
    <row r="66" spans="2:11" ht="13" hidden="1" thickBot="1">
      <c r="C66" s="130"/>
      <c r="D66" s="130"/>
      <c r="G66" s="130"/>
    </row>
    <row r="67" spans="2:11" ht="15" hidden="1" thickBot="1">
      <c r="B67" s="108" t="s">
        <v>271</v>
      </c>
      <c r="C67" s="109"/>
      <c r="D67" s="110"/>
      <c r="E67" s="111"/>
      <c r="F67"/>
      <c r="H67" s="108" t="s">
        <v>271</v>
      </c>
      <c r="I67" s="109"/>
      <c r="J67" s="110"/>
      <c r="K67" s="111"/>
    </row>
    <row r="68" spans="2:11" ht="15.5" hidden="1" thickTop="1" thickBot="1">
      <c r="B68" s="112"/>
      <c r="C68" s="113" t="s">
        <v>258</v>
      </c>
      <c r="D68" s="114" t="s">
        <v>259</v>
      </c>
      <c r="E68" s="115" t="s">
        <v>260</v>
      </c>
      <c r="F68" s="227"/>
      <c r="H68" s="112"/>
      <c r="I68" s="120" t="s">
        <v>261</v>
      </c>
      <c r="J68" s="121" t="s">
        <v>262</v>
      </c>
      <c r="K68" s="122" t="s">
        <v>260</v>
      </c>
    </row>
    <row r="69" spans="2:11" ht="14.5" hidden="1">
      <c r="B69" s="116">
        <v>44470</v>
      </c>
      <c r="C69" s="117">
        <v>854</v>
      </c>
      <c r="D69" s="117">
        <v>260</v>
      </c>
      <c r="E69" s="124">
        <v>0.3044496487119438</v>
      </c>
      <c r="F69" s="225"/>
      <c r="H69" s="68">
        <v>44470</v>
      </c>
      <c r="I69" s="123">
        <v>-3976981.81</v>
      </c>
      <c r="J69" s="123">
        <v>-1095897.94</v>
      </c>
      <c r="K69" s="124">
        <v>0.27556020931360509</v>
      </c>
    </row>
    <row r="70" spans="2:11" ht="14.5" hidden="1">
      <c r="B70" s="116">
        <v>44501</v>
      </c>
      <c r="C70" s="117">
        <v>801</v>
      </c>
      <c r="D70" s="117">
        <v>296</v>
      </c>
      <c r="E70" s="124">
        <v>0.36953807740324596</v>
      </c>
      <c r="F70" s="225"/>
      <c r="H70" s="68">
        <v>44501</v>
      </c>
      <c r="I70" s="123">
        <v>-4455399.2699999996</v>
      </c>
      <c r="J70" s="123">
        <v>-2983650.43</v>
      </c>
      <c r="K70" s="124">
        <v>0.66967071842250414</v>
      </c>
    </row>
    <row r="71" spans="2:11" ht="14.5" hidden="1">
      <c r="B71" s="116">
        <v>44531</v>
      </c>
      <c r="C71" s="117">
        <v>744</v>
      </c>
      <c r="D71" s="117">
        <v>252</v>
      </c>
      <c r="E71" s="124">
        <v>0.33870967741935482</v>
      </c>
      <c r="F71" s="225"/>
      <c r="H71" s="68">
        <v>44531</v>
      </c>
      <c r="I71" s="123">
        <v>-3967220.67</v>
      </c>
      <c r="J71" s="123">
        <v>-2426218.4900000002</v>
      </c>
      <c r="K71" s="124">
        <v>0.61156630593982064</v>
      </c>
    </row>
    <row r="72" spans="2:11" ht="14.5" hidden="1">
      <c r="B72" s="118" t="s">
        <v>263</v>
      </c>
      <c r="C72" s="119">
        <v>800</v>
      </c>
      <c r="D72" s="119">
        <v>269</v>
      </c>
      <c r="E72" s="125">
        <v>0.33624999999999999</v>
      </c>
      <c r="F72" s="226"/>
      <c r="H72" s="118" t="s">
        <v>263</v>
      </c>
      <c r="I72" s="156">
        <v>-4133200.58</v>
      </c>
      <c r="J72" s="156">
        <v>-2168588.9500000002</v>
      </c>
      <c r="K72" s="125">
        <v>0.52467546832677547</v>
      </c>
    </row>
    <row r="73" spans="2:11" hidden="1">
      <c r="C73" s="130"/>
      <c r="D73" s="130"/>
      <c r="I73" s="130"/>
      <c r="J73" s="130"/>
    </row>
    <row r="74" spans="2:11" ht="13" hidden="1" thickBot="1"/>
    <row r="75" spans="2:11" ht="15" hidden="1" thickBot="1">
      <c r="B75" s="108" t="s">
        <v>272</v>
      </c>
      <c r="C75" s="109"/>
      <c r="D75" s="110"/>
      <c r="E75" s="111"/>
      <c r="F75"/>
      <c r="H75" s="108" t="s">
        <v>272</v>
      </c>
      <c r="I75" s="109"/>
      <c r="J75" s="110"/>
      <c r="K75" s="111"/>
    </row>
    <row r="76" spans="2:11" ht="15.5" hidden="1" thickTop="1" thickBot="1">
      <c r="B76" s="112"/>
      <c r="C76" s="113" t="s">
        <v>258</v>
      </c>
      <c r="D76" s="114" t="s">
        <v>259</v>
      </c>
      <c r="E76" s="115" t="s">
        <v>260</v>
      </c>
      <c r="F76" s="227"/>
      <c r="H76" s="112"/>
      <c r="I76" s="120" t="s">
        <v>261</v>
      </c>
      <c r="J76" s="121" t="s">
        <v>262</v>
      </c>
      <c r="K76" s="122" t="s">
        <v>260</v>
      </c>
    </row>
    <row r="77" spans="2:11" ht="14.5" hidden="1">
      <c r="B77" s="116">
        <v>44562</v>
      </c>
      <c r="C77" s="197">
        <v>738</v>
      </c>
      <c r="D77" s="197">
        <v>269</v>
      </c>
      <c r="E77" s="124">
        <v>0.36449864498644985</v>
      </c>
      <c r="F77" s="225"/>
      <c r="H77" s="68">
        <v>44562</v>
      </c>
      <c r="I77" s="199">
        <v>-1882750.99</v>
      </c>
      <c r="J77" s="199">
        <v>-902712.89</v>
      </c>
      <c r="K77" s="124">
        <v>0.47946483353064123</v>
      </c>
    </row>
    <row r="78" spans="2:11" ht="14.5" hidden="1">
      <c r="B78" s="116">
        <v>44593</v>
      </c>
      <c r="C78" s="197">
        <v>728</v>
      </c>
      <c r="D78" s="197">
        <v>319</v>
      </c>
      <c r="E78" s="124">
        <v>0.43818681318681318</v>
      </c>
      <c r="F78" s="225"/>
      <c r="H78" s="68">
        <v>44593</v>
      </c>
      <c r="I78" s="199">
        <v>-3283401.05</v>
      </c>
      <c r="J78" s="199">
        <v>-2064372.55</v>
      </c>
      <c r="K78" s="124">
        <v>0.62872994147333916</v>
      </c>
    </row>
    <row r="79" spans="2:11" ht="14.5" hidden="1">
      <c r="B79" s="116">
        <v>44621</v>
      </c>
      <c r="C79" s="197">
        <v>972</v>
      </c>
      <c r="D79" s="197">
        <v>310</v>
      </c>
      <c r="E79" s="124">
        <v>0.31893004115226337</v>
      </c>
      <c r="F79" s="225"/>
      <c r="H79" s="68">
        <v>44621</v>
      </c>
      <c r="I79" s="199">
        <v>-5024717.08</v>
      </c>
      <c r="J79" s="199">
        <v>-2269741.58</v>
      </c>
      <c r="K79" s="124">
        <v>0.45171529936169064</v>
      </c>
    </row>
    <row r="80" spans="2:11" ht="14.5" hidden="1">
      <c r="B80" s="118" t="s">
        <v>266</v>
      </c>
      <c r="C80" s="119">
        <v>813</v>
      </c>
      <c r="D80" s="119">
        <v>299</v>
      </c>
      <c r="E80" s="125">
        <v>0.36777367773677738</v>
      </c>
      <c r="F80" s="226"/>
      <c r="H80" s="118" t="s">
        <v>266</v>
      </c>
      <c r="I80" s="156">
        <v>-3396956.37</v>
      </c>
      <c r="J80" s="156">
        <v>-1745609.01</v>
      </c>
      <c r="K80" s="125">
        <v>0.51387442753643608</v>
      </c>
    </row>
    <row r="81" spans="2:11" hidden="1"/>
    <row r="82" spans="2:11" ht="13" hidden="1" thickBot="1"/>
    <row r="83" spans="2:11" ht="15" hidden="1" thickBot="1">
      <c r="B83" s="108" t="s">
        <v>273</v>
      </c>
      <c r="C83" s="109"/>
      <c r="D83" s="110"/>
      <c r="E83" s="111"/>
      <c r="F83"/>
      <c r="H83" s="108" t="s">
        <v>273</v>
      </c>
      <c r="I83" s="109"/>
      <c r="J83" s="110"/>
      <c r="K83" s="111"/>
    </row>
    <row r="84" spans="2:11" ht="15.5" hidden="1" thickTop="1" thickBot="1">
      <c r="B84" s="112"/>
      <c r="C84" s="113" t="s">
        <v>258</v>
      </c>
      <c r="D84" s="114" t="s">
        <v>259</v>
      </c>
      <c r="E84" s="115" t="s">
        <v>260</v>
      </c>
      <c r="F84" s="227"/>
      <c r="H84" s="112"/>
      <c r="I84" s="120" t="s">
        <v>261</v>
      </c>
      <c r="J84" s="121" t="s">
        <v>262</v>
      </c>
      <c r="K84" s="122" t="s">
        <v>260</v>
      </c>
    </row>
    <row r="85" spans="2:11" ht="14.5" hidden="1">
      <c r="B85" s="116">
        <v>44652</v>
      </c>
      <c r="C85" s="198">
        <v>805</v>
      </c>
      <c r="D85" s="198">
        <v>376</v>
      </c>
      <c r="E85" s="124">
        <v>0.46708074534161492</v>
      </c>
      <c r="F85" s="225"/>
      <c r="H85" s="68">
        <v>44652</v>
      </c>
      <c r="I85" s="199">
        <v>-10607007.640000001</v>
      </c>
      <c r="J85" s="199">
        <v>-7580182.3399999999</v>
      </c>
      <c r="K85" s="124">
        <v>0.71463909495213673</v>
      </c>
    </row>
    <row r="86" spans="2:11" ht="14.5" hidden="1">
      <c r="B86" s="116">
        <v>44682</v>
      </c>
      <c r="C86" s="198">
        <v>808</v>
      </c>
      <c r="D86" s="198">
        <v>405</v>
      </c>
      <c r="E86" s="124">
        <v>0.50123762376237624</v>
      </c>
      <c r="F86" s="225"/>
      <c r="H86" s="68">
        <v>44682</v>
      </c>
      <c r="I86" s="199">
        <v>-4441213.87</v>
      </c>
      <c r="J86" s="199">
        <v>-2190425.46</v>
      </c>
      <c r="K86" s="124">
        <v>0.4932042284196505</v>
      </c>
    </row>
    <row r="87" spans="2:11" ht="14.5" hidden="1">
      <c r="B87" s="116">
        <v>44713</v>
      </c>
      <c r="C87" s="198">
        <v>949</v>
      </c>
      <c r="D87" s="198">
        <v>382</v>
      </c>
      <c r="E87" s="124">
        <v>0.40252897787144365</v>
      </c>
      <c r="F87" s="225"/>
      <c r="H87" s="68">
        <v>44713</v>
      </c>
      <c r="I87" s="199">
        <v>-3284492.16</v>
      </c>
      <c r="J87" s="199">
        <v>-2198017.83</v>
      </c>
      <c r="K87" s="124">
        <v>0.66921086211391656</v>
      </c>
    </row>
    <row r="88" spans="2:11" ht="14.5" hidden="1">
      <c r="B88" s="118" t="s">
        <v>268</v>
      </c>
      <c r="C88" s="119">
        <v>854</v>
      </c>
      <c r="D88" s="119">
        <v>388</v>
      </c>
      <c r="E88" s="125">
        <v>0.45433255269320844</v>
      </c>
      <c r="F88" s="226"/>
      <c r="H88" s="118" t="s">
        <v>268</v>
      </c>
      <c r="I88" s="156">
        <v>-6110904.5599999996</v>
      </c>
      <c r="J88" s="156">
        <v>-3989541.88</v>
      </c>
      <c r="K88" s="125">
        <v>0.65285619188266297</v>
      </c>
    </row>
    <row r="89" spans="2:11" ht="13" hidden="1" thickBot="1"/>
    <row r="90" spans="2:11" ht="15" hidden="1" thickBot="1">
      <c r="B90" s="108" t="s">
        <v>274</v>
      </c>
      <c r="C90" s="109"/>
      <c r="D90" s="110"/>
      <c r="E90" s="111"/>
      <c r="F90"/>
      <c r="H90" s="108" t="s">
        <v>274</v>
      </c>
      <c r="I90" s="109"/>
      <c r="J90" s="110"/>
      <c r="K90" s="111"/>
    </row>
    <row r="91" spans="2:11" ht="15.5" hidden="1" thickTop="1" thickBot="1">
      <c r="B91" s="112"/>
      <c r="C91" s="113" t="s">
        <v>258</v>
      </c>
      <c r="D91" s="114" t="s">
        <v>259</v>
      </c>
      <c r="E91" s="115" t="s">
        <v>260</v>
      </c>
      <c r="F91" s="227"/>
      <c r="H91" s="112"/>
      <c r="I91" s="120" t="s">
        <v>261</v>
      </c>
      <c r="J91" s="121" t="s">
        <v>262</v>
      </c>
      <c r="K91" s="122" t="s">
        <v>260</v>
      </c>
    </row>
    <row r="92" spans="2:11" ht="14.5" hidden="1">
      <c r="B92" s="116">
        <v>44743</v>
      </c>
      <c r="C92" s="198">
        <v>768</v>
      </c>
      <c r="D92" s="198">
        <v>336</v>
      </c>
      <c r="E92" s="124">
        <v>0.4375</v>
      </c>
      <c r="F92" s="225"/>
      <c r="H92" s="68">
        <v>44743</v>
      </c>
      <c r="I92" s="199">
        <v>-3816439.16</v>
      </c>
      <c r="J92" s="199">
        <v>-2559504.5699999998</v>
      </c>
      <c r="K92" s="124">
        <v>0.67065252783958951</v>
      </c>
    </row>
    <row r="93" spans="2:11" ht="14.5" hidden="1">
      <c r="B93" s="116">
        <v>44774</v>
      </c>
      <c r="C93" s="198">
        <v>868</v>
      </c>
      <c r="D93" s="198">
        <v>340</v>
      </c>
      <c r="E93" s="124">
        <v>0.39170506912442399</v>
      </c>
      <c r="F93" s="225"/>
      <c r="H93" s="68">
        <v>44774</v>
      </c>
      <c r="I93" s="199">
        <v>-4511712.67</v>
      </c>
      <c r="J93" s="199">
        <v>-3018308.84</v>
      </c>
      <c r="K93" s="124">
        <v>0.66899402971067301</v>
      </c>
    </row>
    <row r="94" spans="2:11" ht="14.5" hidden="1">
      <c r="B94" s="116">
        <v>44805</v>
      </c>
      <c r="C94" s="198">
        <v>858</v>
      </c>
      <c r="D94" s="198">
        <v>416</v>
      </c>
      <c r="E94" s="124">
        <v>0.48484848484848486</v>
      </c>
      <c r="F94" s="225"/>
      <c r="H94" s="68">
        <v>44805</v>
      </c>
      <c r="I94" s="199">
        <v>-5963490.2400000002</v>
      </c>
      <c r="J94" s="199">
        <v>-3226619.98</v>
      </c>
      <c r="K94" s="124">
        <v>0.54106233935917369</v>
      </c>
    </row>
    <row r="95" spans="2:11" ht="14.5" hidden="1">
      <c r="B95" s="118" t="s">
        <v>270</v>
      </c>
      <c r="C95" s="119">
        <v>831</v>
      </c>
      <c r="D95" s="119">
        <v>364</v>
      </c>
      <c r="E95" s="125">
        <v>0.43802647412755719</v>
      </c>
      <c r="F95" s="226"/>
      <c r="H95" s="118" t="s">
        <v>270</v>
      </c>
      <c r="I95" s="156">
        <v>-4763880.6900000004</v>
      </c>
      <c r="J95" s="156">
        <v>-2934811.13</v>
      </c>
      <c r="K95" s="125">
        <v>0.61605470854056998</v>
      </c>
    </row>
    <row r="96" spans="2:11" ht="13" hidden="1" thickBot="1"/>
    <row r="97" spans="2:11" ht="15" hidden="1" thickBot="1">
      <c r="B97" s="108" t="s">
        <v>275</v>
      </c>
      <c r="C97" s="109"/>
      <c r="D97" s="110"/>
      <c r="E97" s="111"/>
      <c r="F97"/>
      <c r="H97" s="108" t="s">
        <v>275</v>
      </c>
      <c r="I97" s="109"/>
      <c r="J97" s="110"/>
      <c r="K97" s="111"/>
    </row>
    <row r="98" spans="2:11" ht="15.5" hidden="1" thickTop="1" thickBot="1">
      <c r="B98" s="112"/>
      <c r="C98" s="113" t="s">
        <v>258</v>
      </c>
      <c r="D98" s="114" t="s">
        <v>259</v>
      </c>
      <c r="E98" s="115" t="s">
        <v>260</v>
      </c>
      <c r="F98" s="227"/>
      <c r="H98" s="112"/>
      <c r="I98" s="120" t="s">
        <v>261</v>
      </c>
      <c r="J98" s="121" t="s">
        <v>262</v>
      </c>
      <c r="K98" s="122" t="s">
        <v>260</v>
      </c>
    </row>
    <row r="99" spans="2:11" ht="14.5" hidden="1">
      <c r="B99" s="116">
        <v>44835</v>
      </c>
      <c r="C99" s="198">
        <v>820</v>
      </c>
      <c r="D99" s="198">
        <v>366</v>
      </c>
      <c r="E99" s="124">
        <v>0.44634146341463415</v>
      </c>
      <c r="F99" s="225"/>
      <c r="H99" s="68">
        <v>44835</v>
      </c>
      <c r="I99" s="199">
        <v>-3633910.07</v>
      </c>
      <c r="J99" s="199">
        <v>-2665331.59</v>
      </c>
      <c r="K99" s="124">
        <v>0.7334610759918998</v>
      </c>
    </row>
    <row r="100" spans="2:11" ht="14.5" hidden="1">
      <c r="B100" s="116">
        <v>44866</v>
      </c>
      <c r="C100" s="198">
        <v>688</v>
      </c>
      <c r="D100" s="198">
        <v>314</v>
      </c>
      <c r="E100" s="124">
        <v>0.45639534883720928</v>
      </c>
      <c r="F100" s="225"/>
      <c r="H100" s="68">
        <v>44866</v>
      </c>
      <c r="I100" s="199">
        <v>-2594429.14</v>
      </c>
      <c r="J100" s="199">
        <v>-1371100.69</v>
      </c>
      <c r="K100" s="124">
        <v>0.52847875814407475</v>
      </c>
    </row>
    <row r="101" spans="2:11" ht="14.5" hidden="1">
      <c r="B101" s="116">
        <v>44896</v>
      </c>
      <c r="C101" s="198">
        <v>726</v>
      </c>
      <c r="D101" s="198">
        <v>297</v>
      </c>
      <c r="E101" s="124">
        <v>0.40909090909090912</v>
      </c>
      <c r="F101" s="225"/>
      <c r="H101" s="68">
        <v>44896</v>
      </c>
      <c r="I101" s="199">
        <v>-4447578.9400000004</v>
      </c>
      <c r="J101" s="199">
        <v>-3605264.89</v>
      </c>
      <c r="K101" s="124">
        <v>0.81061290617587101</v>
      </c>
    </row>
    <row r="102" spans="2:11" ht="14.5" hidden="1">
      <c r="B102" s="118" t="s">
        <v>263</v>
      </c>
      <c r="C102" s="119">
        <v>745</v>
      </c>
      <c r="D102" s="119">
        <v>326</v>
      </c>
      <c r="E102" s="125">
        <v>0.43758389261744968</v>
      </c>
      <c r="F102" s="226"/>
      <c r="H102" s="118" t="s">
        <v>263</v>
      </c>
      <c r="I102" s="156">
        <v>-3558639.38</v>
      </c>
      <c r="J102" s="156">
        <v>-2547232.39</v>
      </c>
      <c r="K102" s="125">
        <v>0.71578828816310136</v>
      </c>
    </row>
    <row r="103" spans="2:11" ht="13" hidden="1" thickBot="1"/>
    <row r="104" spans="2:11" ht="15" hidden="1" thickBot="1">
      <c r="B104" s="108" t="s">
        <v>276</v>
      </c>
      <c r="C104" s="109"/>
      <c r="D104" s="110"/>
      <c r="E104" s="111"/>
      <c r="F104"/>
      <c r="H104" s="108" t="s">
        <v>276</v>
      </c>
      <c r="I104" s="109"/>
      <c r="J104" s="110"/>
      <c r="K104" s="111"/>
    </row>
    <row r="105" spans="2:11" ht="15.5" hidden="1" thickTop="1" thickBot="1">
      <c r="B105" s="112"/>
      <c r="C105" s="113" t="s">
        <v>258</v>
      </c>
      <c r="D105" s="114" t="s">
        <v>259</v>
      </c>
      <c r="E105" s="115" t="s">
        <v>260</v>
      </c>
      <c r="F105" s="227"/>
      <c r="H105" s="112"/>
      <c r="I105" s="120" t="s">
        <v>261</v>
      </c>
      <c r="J105" s="121" t="s">
        <v>262</v>
      </c>
      <c r="K105" s="122" t="s">
        <v>260</v>
      </c>
    </row>
    <row r="106" spans="2:11" ht="14.5" hidden="1">
      <c r="B106" s="116">
        <v>44927</v>
      </c>
      <c r="C106" s="198">
        <v>823</v>
      </c>
      <c r="D106" s="198">
        <v>321</v>
      </c>
      <c r="E106" s="124">
        <v>-0.39003645200486026</v>
      </c>
      <c r="F106" s="225"/>
      <c r="H106" s="68">
        <v>44927</v>
      </c>
      <c r="I106" s="199">
        <v>-3633910.07</v>
      </c>
      <c r="J106" s="199">
        <v>-2665331.59</v>
      </c>
      <c r="K106" s="124">
        <v>0.7334610759918998</v>
      </c>
    </row>
    <row r="107" spans="2:11" ht="14.5" hidden="1">
      <c r="B107" s="116">
        <v>44958</v>
      </c>
      <c r="C107" s="198">
        <v>737</v>
      </c>
      <c r="D107" s="198">
        <v>288</v>
      </c>
      <c r="E107" s="124">
        <v>-0.39077340569877883</v>
      </c>
      <c r="F107" s="225"/>
      <c r="H107" s="68">
        <v>44958</v>
      </c>
      <c r="I107" s="199">
        <v>-2594429.14</v>
      </c>
      <c r="J107" s="199">
        <v>-1371100.69</v>
      </c>
      <c r="K107" s="124">
        <v>0.52847875814407475</v>
      </c>
    </row>
    <row r="108" spans="2:11" ht="14.5" hidden="1">
      <c r="B108" s="116">
        <v>44986</v>
      </c>
      <c r="C108" s="198">
        <v>827</v>
      </c>
      <c r="D108" s="198">
        <v>375</v>
      </c>
      <c r="E108" s="124">
        <v>-0.45344619105199518</v>
      </c>
      <c r="F108" s="225"/>
      <c r="H108" s="68">
        <v>44986</v>
      </c>
      <c r="I108" s="199">
        <v>-4447578.9400000004</v>
      </c>
      <c r="J108" s="199">
        <v>-3605264.89</v>
      </c>
      <c r="K108" s="124">
        <v>0.81061290617587101</v>
      </c>
    </row>
    <row r="109" spans="2:11" ht="14.5" hidden="1">
      <c r="B109" s="118" t="s">
        <v>266</v>
      </c>
      <c r="C109" s="228">
        <v>795.67</v>
      </c>
      <c r="D109" s="119">
        <v>328</v>
      </c>
      <c r="E109" s="125">
        <v>0.4122312013774555</v>
      </c>
      <c r="F109" s="226"/>
      <c r="H109" s="118" t="s">
        <v>266</v>
      </c>
      <c r="I109" s="156">
        <v>-3558639.38</v>
      </c>
      <c r="J109" s="156">
        <v>-2547232.39</v>
      </c>
      <c r="K109" s="125">
        <v>0.71578828816310136</v>
      </c>
    </row>
    <row r="110" spans="2:11" ht="14.5" hidden="1">
      <c r="C110" s="232"/>
      <c r="D110" s="233"/>
      <c r="E110" s="226"/>
      <c r="F110" s="226"/>
      <c r="H110" s="234"/>
      <c r="I110" s="235"/>
      <c r="J110" s="235"/>
      <c r="K110" s="226"/>
    </row>
    <row r="111" spans="2:11" ht="14.5" hidden="1">
      <c r="C111" s="232"/>
      <c r="D111" s="233"/>
      <c r="E111" s="226"/>
      <c r="F111" s="226"/>
      <c r="H111" s="234"/>
      <c r="I111" s="235"/>
      <c r="J111" s="235"/>
      <c r="K111" s="226"/>
    </row>
    <row r="112" spans="2:11" ht="13" thickBot="1"/>
    <row r="113" spans="2:11" ht="15" thickBot="1">
      <c r="B113" s="108" t="s">
        <v>277</v>
      </c>
      <c r="C113" s="109"/>
      <c r="D113" s="110"/>
      <c r="E113" s="111"/>
      <c r="F113"/>
      <c r="H113" s="108" t="s">
        <v>277</v>
      </c>
      <c r="I113" s="109"/>
      <c r="J113" s="110"/>
      <c r="K113" s="111"/>
    </row>
    <row r="114" spans="2:11" ht="15.5" thickTop="1" thickBot="1">
      <c r="B114" s="112"/>
      <c r="C114" s="120" t="s">
        <v>258</v>
      </c>
      <c r="D114" s="121" t="s">
        <v>259</v>
      </c>
      <c r="E114" s="115" t="s">
        <v>260</v>
      </c>
      <c r="F114" s="227"/>
      <c r="H114" s="261"/>
      <c r="I114" s="120" t="s">
        <v>261</v>
      </c>
      <c r="J114" s="121" t="s">
        <v>262</v>
      </c>
      <c r="K114" s="122" t="s">
        <v>260</v>
      </c>
    </row>
    <row r="115" spans="2:11" ht="14.5">
      <c r="B115" s="116">
        <v>45017</v>
      </c>
      <c r="C115" s="272">
        <v>809</v>
      </c>
      <c r="D115" s="272">
        <v>310</v>
      </c>
      <c r="E115" s="124">
        <v>0.38318912237330038</v>
      </c>
      <c r="F115" s="225"/>
      <c r="H115" s="68">
        <v>45017</v>
      </c>
      <c r="I115" s="262">
        <v>9786352.7499999981</v>
      </c>
      <c r="J115" s="262">
        <v>7438009.959999999</v>
      </c>
      <c r="K115" s="263">
        <v>0.7600390206657941</v>
      </c>
    </row>
    <row r="116" spans="2:11" ht="14.5">
      <c r="B116" s="116">
        <v>45047</v>
      </c>
      <c r="C116" s="272">
        <v>726</v>
      </c>
      <c r="D116" s="272">
        <v>273</v>
      </c>
      <c r="E116" s="124">
        <v>0.37603305785123969</v>
      </c>
      <c r="F116" s="225"/>
      <c r="H116" s="68">
        <v>45047</v>
      </c>
      <c r="I116" s="262">
        <v>4871330.959999999</v>
      </c>
      <c r="J116" s="262">
        <v>2755344.7599999993</v>
      </c>
      <c r="K116" s="263">
        <v>0.56562462756585108</v>
      </c>
    </row>
    <row r="117" spans="2:11" ht="14.5">
      <c r="B117" s="116">
        <v>45078</v>
      </c>
      <c r="C117" s="272">
        <v>783</v>
      </c>
      <c r="D117" s="272">
        <v>319</v>
      </c>
      <c r="E117" s="124">
        <v>0.40740740740740738</v>
      </c>
      <c r="F117" s="225"/>
      <c r="H117" s="68">
        <v>45078</v>
      </c>
      <c r="I117" s="262">
        <v>3499068.7399999998</v>
      </c>
      <c r="J117" s="262">
        <v>1913869.4300000009</v>
      </c>
      <c r="K117" s="263">
        <v>0.54696537056314043</v>
      </c>
    </row>
    <row r="118" spans="2:11" ht="14.5">
      <c r="B118" s="118" t="s">
        <v>268</v>
      </c>
      <c r="C118" s="228">
        <v>772.67</v>
      </c>
      <c r="D118" s="228">
        <v>300.67</v>
      </c>
      <c r="E118" s="125">
        <v>0.38913119442970484</v>
      </c>
      <c r="F118" s="226"/>
      <c r="H118" s="118" t="s">
        <v>268</v>
      </c>
      <c r="I118" s="156">
        <v>18156752.449999996</v>
      </c>
      <c r="J118" s="156">
        <v>12107224.15</v>
      </c>
      <c r="K118" s="263">
        <v>0.66681661179998097</v>
      </c>
    </row>
    <row r="119" spans="2:11" ht="13" thickBot="1"/>
    <row r="120" spans="2:11" ht="15" thickBot="1">
      <c r="B120" s="108" t="s">
        <v>278</v>
      </c>
      <c r="C120" s="109"/>
      <c r="D120" s="110"/>
      <c r="E120" s="111"/>
      <c r="F120"/>
      <c r="H120" s="108" t="s">
        <v>278</v>
      </c>
      <c r="I120" s="109"/>
      <c r="J120" s="110"/>
      <c r="K120" s="111"/>
    </row>
    <row r="121" spans="2:11" ht="15.5" thickTop="1" thickBot="1">
      <c r="B121" s="112"/>
      <c r="C121" s="120" t="s">
        <v>258</v>
      </c>
      <c r="D121" s="121" t="s">
        <v>259</v>
      </c>
      <c r="E121" s="115" t="s">
        <v>260</v>
      </c>
      <c r="F121" s="227"/>
      <c r="H121" s="112"/>
      <c r="I121" s="120" t="s">
        <v>261</v>
      </c>
      <c r="J121" s="121" t="s">
        <v>262</v>
      </c>
      <c r="K121" s="122" t="s">
        <v>260</v>
      </c>
    </row>
    <row r="122" spans="2:11" ht="14.5">
      <c r="B122" s="116">
        <v>45108</v>
      </c>
      <c r="C122" s="273">
        <v>892</v>
      </c>
      <c r="D122" s="273">
        <v>379</v>
      </c>
      <c r="E122" s="124">
        <v>0.42488789237668162</v>
      </c>
      <c r="F122" s="225"/>
      <c r="H122" s="68">
        <v>45108</v>
      </c>
      <c r="I122" s="265">
        <v>7238132.9600000028</v>
      </c>
      <c r="J122" s="265">
        <v>2736462.7700000005</v>
      </c>
      <c r="K122" s="124">
        <v>0.37806196502916956</v>
      </c>
    </row>
    <row r="123" spans="2:11" ht="14.5">
      <c r="B123" s="116">
        <v>45139</v>
      </c>
      <c r="C123" s="273">
        <v>979</v>
      </c>
      <c r="D123" s="273">
        <v>338</v>
      </c>
      <c r="E123" s="124">
        <v>0.34525025536261489</v>
      </c>
      <c r="F123" s="225"/>
      <c r="H123" s="68">
        <v>45139</v>
      </c>
      <c r="I123" s="265">
        <v>7248772.7200000025</v>
      </c>
      <c r="J123" s="265">
        <v>1907485.6499999992</v>
      </c>
      <c r="K123" s="124">
        <v>0.26314601432282159</v>
      </c>
    </row>
    <row r="124" spans="2:11" ht="14.5">
      <c r="B124" s="116">
        <v>45170</v>
      </c>
      <c r="C124" s="273">
        <v>794</v>
      </c>
      <c r="D124" s="273">
        <v>329</v>
      </c>
      <c r="E124" s="124">
        <v>0.41435768261964734</v>
      </c>
      <c r="F124" s="225"/>
      <c r="H124" s="68">
        <v>45170</v>
      </c>
      <c r="I124" s="265">
        <v>3749085.959999999</v>
      </c>
      <c r="J124" s="265">
        <v>2045067.2199999997</v>
      </c>
      <c r="K124" s="124">
        <v>0.54548421717169704</v>
      </c>
    </row>
    <row r="125" spans="2:11" ht="14.5">
      <c r="B125" s="118" t="s">
        <v>270</v>
      </c>
      <c r="C125" s="228">
        <v>888.33</v>
      </c>
      <c r="D125" s="228">
        <v>348.67</v>
      </c>
      <c r="E125" s="274">
        <v>0.39250053471119967</v>
      </c>
      <c r="F125" s="226"/>
      <c r="H125" s="118" t="s">
        <v>270</v>
      </c>
      <c r="I125" s="156">
        <v>18235991.640000004</v>
      </c>
      <c r="J125" s="156">
        <v>6689015.6399999997</v>
      </c>
      <c r="K125" s="125">
        <v>0.3668029560469791</v>
      </c>
    </row>
    <row r="126" spans="2:11" ht="13" thickBot="1"/>
    <row r="127" spans="2:11" ht="15" thickBot="1">
      <c r="B127" s="108" t="s">
        <v>279</v>
      </c>
      <c r="C127" s="109"/>
      <c r="D127" s="110"/>
      <c r="E127" s="111"/>
      <c r="F127"/>
      <c r="H127" s="108" t="s">
        <v>279</v>
      </c>
      <c r="I127" s="269"/>
      <c r="J127" s="270"/>
      <c r="K127" s="111"/>
    </row>
    <row r="128" spans="2:11" ht="15.5" thickTop="1" thickBot="1">
      <c r="B128" s="112"/>
      <c r="C128" s="120" t="s">
        <v>258</v>
      </c>
      <c r="D128" s="121" t="s">
        <v>259</v>
      </c>
      <c r="E128" s="115" t="s">
        <v>260</v>
      </c>
      <c r="F128" s="227"/>
      <c r="H128" s="112"/>
      <c r="I128" s="271" t="s">
        <v>261</v>
      </c>
      <c r="J128" s="119" t="s">
        <v>262</v>
      </c>
      <c r="K128" s="122" t="s">
        <v>260</v>
      </c>
    </row>
    <row r="129" spans="2:11" ht="14.5">
      <c r="B129" s="116">
        <v>45200</v>
      </c>
      <c r="C129" s="273">
        <v>785</v>
      </c>
      <c r="D129" s="273">
        <v>306</v>
      </c>
      <c r="E129" s="124">
        <v>0.38980891719745225</v>
      </c>
      <c r="F129" s="225"/>
      <c r="H129" s="268">
        <v>45200</v>
      </c>
      <c r="I129" s="265">
        <v>4519233.8200000031</v>
      </c>
      <c r="J129" s="265">
        <v>2409905.5499999989</v>
      </c>
      <c r="K129" s="124">
        <v>0.5332553361888227</v>
      </c>
    </row>
    <row r="130" spans="2:11" ht="14.5">
      <c r="B130" s="116">
        <v>45231</v>
      </c>
      <c r="C130" s="273">
        <v>830</v>
      </c>
      <c r="D130" s="273">
        <v>345</v>
      </c>
      <c r="E130" s="124">
        <v>0.41566265060240964</v>
      </c>
      <c r="F130" s="225"/>
      <c r="H130" s="268">
        <v>45231</v>
      </c>
      <c r="I130" s="265">
        <v>3382298.58</v>
      </c>
      <c r="J130" s="265">
        <v>952005.54999999993</v>
      </c>
      <c r="K130" s="124">
        <v>0.28146703417295582</v>
      </c>
    </row>
    <row r="131" spans="2:11" ht="14.5">
      <c r="B131" s="116">
        <v>45261</v>
      </c>
      <c r="C131" s="273">
        <v>683</v>
      </c>
      <c r="D131" s="273">
        <v>291</v>
      </c>
      <c r="E131" s="124">
        <v>0.42606149341142019</v>
      </c>
      <c r="F131" s="225"/>
      <c r="H131" s="268">
        <v>45261</v>
      </c>
      <c r="I131" s="265">
        <v>3008795.42</v>
      </c>
      <c r="J131" s="265">
        <v>1864224.5300000003</v>
      </c>
      <c r="K131" s="124">
        <v>0.61959165372566283</v>
      </c>
    </row>
    <row r="132" spans="2:11" ht="14.5">
      <c r="B132" s="118" t="s">
        <v>263</v>
      </c>
      <c r="C132" s="119">
        <v>766</v>
      </c>
      <c r="D132" s="119">
        <v>314</v>
      </c>
      <c r="E132" s="125">
        <v>0.40992167101827676</v>
      </c>
      <c r="F132" s="226"/>
      <c r="H132" s="118" t="s">
        <v>263</v>
      </c>
      <c r="I132" s="156">
        <v>10910327.820000004</v>
      </c>
      <c r="J132" s="156">
        <v>5226135.629999999</v>
      </c>
      <c r="K132" s="125">
        <v>0.47900812113269725</v>
      </c>
    </row>
    <row r="133" spans="2:11" ht="13" thickBot="1"/>
    <row r="134" spans="2:11" ht="15" thickBot="1">
      <c r="B134" s="108" t="s">
        <v>280</v>
      </c>
      <c r="C134" s="109"/>
      <c r="D134" s="110"/>
      <c r="E134" s="111"/>
      <c r="F134"/>
      <c r="H134" s="108" t="s">
        <v>280</v>
      </c>
      <c r="I134" s="109"/>
      <c r="J134" s="110"/>
      <c r="K134" s="111"/>
    </row>
    <row r="135" spans="2:11" ht="15.5" thickTop="1" thickBot="1">
      <c r="B135" s="112"/>
      <c r="C135" s="120" t="s">
        <v>258</v>
      </c>
      <c r="D135" s="121" t="s">
        <v>259</v>
      </c>
      <c r="E135" s="115" t="s">
        <v>260</v>
      </c>
      <c r="F135" s="227"/>
      <c r="H135" s="112"/>
      <c r="I135" s="120" t="s">
        <v>261</v>
      </c>
      <c r="J135" s="121" t="s">
        <v>262</v>
      </c>
      <c r="K135" s="122" t="s">
        <v>260</v>
      </c>
    </row>
    <row r="136" spans="2:11" ht="14.5">
      <c r="B136" s="116">
        <v>45292</v>
      </c>
      <c r="C136" s="273"/>
      <c r="D136" s="273"/>
      <c r="E136" s="124"/>
      <c r="F136" s="225"/>
      <c r="H136" s="68">
        <v>45292</v>
      </c>
      <c r="I136" s="265"/>
      <c r="J136" s="265"/>
      <c r="K136" s="124"/>
    </row>
    <row r="137" spans="2:11" ht="14.5">
      <c r="B137" s="116">
        <v>45323</v>
      </c>
      <c r="C137" s="273"/>
      <c r="D137" s="273"/>
      <c r="E137" s="124"/>
      <c r="F137" s="225"/>
      <c r="H137" s="68">
        <v>45323</v>
      </c>
      <c r="I137" s="265"/>
      <c r="J137" s="265"/>
      <c r="K137" s="124"/>
    </row>
    <row r="138" spans="2:11" ht="14.5">
      <c r="B138" s="116">
        <v>45352</v>
      </c>
      <c r="C138" s="273"/>
      <c r="D138" s="273"/>
      <c r="E138" s="124"/>
      <c r="F138" s="225"/>
      <c r="H138" s="68">
        <v>45352</v>
      </c>
      <c r="I138" s="265"/>
      <c r="J138" s="265"/>
      <c r="K138" s="124"/>
    </row>
    <row r="139" spans="2:11" ht="14.5">
      <c r="B139" s="118" t="s">
        <v>266</v>
      </c>
      <c r="C139" s="228">
        <v>0</v>
      </c>
      <c r="D139" s="119">
        <v>0</v>
      </c>
      <c r="E139" s="125">
        <v>0</v>
      </c>
      <c r="F139" s="226"/>
      <c r="H139" s="118" t="s">
        <v>266</v>
      </c>
      <c r="I139" s="156">
        <v>0</v>
      </c>
      <c r="J139" s="156">
        <v>0</v>
      </c>
      <c r="K139" s="125">
        <v>0</v>
      </c>
    </row>
  </sheetData>
  <mergeCells count="14">
    <mergeCell ref="G15:H15"/>
    <mergeCell ref="G16:H16"/>
    <mergeCell ref="G9:H9"/>
    <mergeCell ref="G10:H10"/>
    <mergeCell ref="G11:H11"/>
    <mergeCell ref="G12:H12"/>
    <mergeCell ref="G13:H13"/>
    <mergeCell ref="G14:H14"/>
    <mergeCell ref="G8:H8"/>
    <mergeCell ref="C4:E4"/>
    <mergeCell ref="G4:H4"/>
    <mergeCell ref="G5:H5"/>
    <mergeCell ref="G6:H6"/>
    <mergeCell ref="G7:H7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96"/>
  <sheetViews>
    <sheetView zoomScale="80" zoomScaleNormal="80" workbookViewId="0">
      <pane xSplit="4" ySplit="9" topLeftCell="E78" activePane="bottomRight" state="frozen"/>
      <selection pane="topRight" activeCell="M27" sqref="M27"/>
      <selection pane="bottomLeft" activeCell="M27" sqref="M27"/>
      <selection pane="bottomRight" activeCell="W82" sqref="W82"/>
    </sheetView>
  </sheetViews>
  <sheetFormatPr defaultColWidth="8.7265625" defaultRowHeight="14.5"/>
  <cols>
    <col min="1" max="1" width="8.7265625" hidden="1" customWidth="1"/>
    <col min="2" max="2" width="3.54296875" customWidth="1"/>
    <col min="3" max="3" width="12" customWidth="1"/>
    <col min="4" max="4" width="50.453125" customWidth="1"/>
    <col min="5" max="8" width="13.7265625" customWidth="1"/>
    <col min="9" max="10" width="15.26953125" customWidth="1"/>
    <col min="11" max="11" width="8.7265625" hidden="1" customWidth="1"/>
  </cols>
  <sheetData>
    <row r="2" spans="2:12" ht="15.5">
      <c r="B2" s="162"/>
      <c r="C2" s="393" t="s">
        <v>281</v>
      </c>
      <c r="D2" s="393"/>
      <c r="E2" s="393"/>
      <c r="F2" s="393"/>
      <c r="G2" s="393"/>
      <c r="H2" s="393"/>
      <c r="I2" s="162"/>
      <c r="J2" s="163"/>
      <c r="K2" s="164"/>
      <c r="L2" s="165"/>
    </row>
    <row r="3" spans="2:12" ht="15.5">
      <c r="C3" s="393" t="s">
        <v>282</v>
      </c>
      <c r="D3" s="394"/>
      <c r="E3" s="394"/>
      <c r="F3" s="394"/>
      <c r="G3" s="394"/>
      <c r="H3" s="394"/>
    </row>
    <row r="4" spans="2:12" ht="15.5">
      <c r="C4" s="393" t="s">
        <v>283</v>
      </c>
      <c r="D4" s="393"/>
      <c r="E4" s="393"/>
      <c r="F4" s="393"/>
      <c r="G4" s="393"/>
      <c r="H4" s="393"/>
    </row>
    <row r="5" spans="2:12" s="143" customFormat="1" ht="12" customHeight="1" thickBot="1">
      <c r="C5" s="387"/>
      <c r="D5" s="387"/>
      <c r="E5" s="387"/>
      <c r="F5" s="387"/>
      <c r="G5" s="387"/>
      <c r="H5" s="387"/>
      <c r="I5" s="387"/>
    </row>
    <row r="6" spans="2:12" ht="15" customHeight="1">
      <c r="C6" s="166"/>
      <c r="D6" s="167"/>
      <c r="E6" s="168" t="s">
        <v>284</v>
      </c>
      <c r="F6" s="169" t="s">
        <v>285</v>
      </c>
      <c r="G6" s="388" t="s">
        <v>286</v>
      </c>
      <c r="H6" s="388" t="s">
        <v>287</v>
      </c>
      <c r="I6" s="169"/>
      <c r="J6" s="348"/>
      <c r="K6" s="170"/>
    </row>
    <row r="7" spans="2:12" ht="25.5" customHeight="1">
      <c r="C7" s="390" t="s">
        <v>288</v>
      </c>
      <c r="D7" s="391"/>
      <c r="E7" s="171" t="s">
        <v>289</v>
      </c>
      <c r="F7" s="219" t="s">
        <v>290</v>
      </c>
      <c r="G7" s="389"/>
      <c r="H7" s="389"/>
      <c r="I7" s="392" t="s">
        <v>291</v>
      </c>
      <c r="J7" s="383" t="s">
        <v>292</v>
      </c>
      <c r="K7" s="384" t="s">
        <v>293</v>
      </c>
    </row>
    <row r="8" spans="2:12">
      <c r="C8" s="172"/>
      <c r="D8" s="173"/>
      <c r="E8" s="174" t="s">
        <v>294</v>
      </c>
      <c r="F8" s="219" t="s">
        <v>294</v>
      </c>
      <c r="G8" s="220" t="s">
        <v>295</v>
      </c>
      <c r="H8" s="221" t="s">
        <v>295</v>
      </c>
      <c r="I8" s="392"/>
      <c r="J8" s="383"/>
      <c r="K8" s="384"/>
    </row>
    <row r="9" spans="2:12" ht="15" thickBot="1">
      <c r="C9" s="175"/>
      <c r="D9" s="176"/>
      <c r="E9" s="175" t="s">
        <v>296</v>
      </c>
      <c r="F9" s="177" t="s">
        <v>296</v>
      </c>
      <c r="G9" s="178" t="s">
        <v>296</v>
      </c>
      <c r="H9" s="179" t="s">
        <v>296</v>
      </c>
      <c r="I9" s="177" t="s">
        <v>297</v>
      </c>
      <c r="J9" s="349" t="s">
        <v>297</v>
      </c>
      <c r="K9" s="180" t="s">
        <v>297</v>
      </c>
    </row>
    <row r="10" spans="2:12">
      <c r="C10" s="172" t="s">
        <v>298</v>
      </c>
      <c r="D10" s="173" t="s">
        <v>299</v>
      </c>
      <c r="E10" s="334">
        <v>1652</v>
      </c>
      <c r="F10" s="335">
        <v>2018</v>
      </c>
      <c r="G10" s="336"/>
      <c r="H10" s="336">
        <v>585</v>
      </c>
      <c r="I10" s="356">
        <v>1433</v>
      </c>
      <c r="J10" s="350">
        <v>1312</v>
      </c>
      <c r="K10" s="211">
        <v>1285.31</v>
      </c>
    </row>
    <row r="11" spans="2:12">
      <c r="C11" s="172" t="s">
        <v>300</v>
      </c>
      <c r="D11" s="173" t="s">
        <v>301</v>
      </c>
      <c r="E11" s="334">
        <v>552</v>
      </c>
      <c r="F11" s="335">
        <v>567</v>
      </c>
      <c r="G11" s="336"/>
      <c r="H11" s="336">
        <v>230</v>
      </c>
      <c r="I11" s="356">
        <v>337</v>
      </c>
      <c r="J11" s="350">
        <v>428</v>
      </c>
      <c r="K11" s="211">
        <v>201.24900000000002</v>
      </c>
    </row>
    <row r="12" spans="2:12">
      <c r="C12" s="172" t="s">
        <v>302</v>
      </c>
      <c r="D12" s="173" t="s">
        <v>303</v>
      </c>
      <c r="E12" s="334">
        <v>121</v>
      </c>
      <c r="F12" s="335">
        <v>97</v>
      </c>
      <c r="G12" s="336"/>
      <c r="H12" s="336">
        <v>92</v>
      </c>
      <c r="I12" s="356">
        <v>5</v>
      </c>
      <c r="J12" s="350">
        <v>152</v>
      </c>
      <c r="K12" s="211">
        <v>15.736999999999995</v>
      </c>
    </row>
    <row r="13" spans="2:12">
      <c r="C13" s="172" t="s">
        <v>304</v>
      </c>
      <c r="D13" s="173" t="s">
        <v>305</v>
      </c>
      <c r="E13" s="334"/>
      <c r="F13" s="335"/>
      <c r="G13" s="336"/>
      <c r="H13" s="336">
        <v>11</v>
      </c>
      <c r="I13" s="356">
        <v>-11</v>
      </c>
      <c r="J13" s="350"/>
      <c r="K13" s="211">
        <v>-63.4</v>
      </c>
    </row>
    <row r="14" spans="2:12" ht="15" thickBot="1">
      <c r="C14" s="172"/>
      <c r="D14" s="173"/>
      <c r="E14" s="334"/>
      <c r="F14" s="335"/>
      <c r="G14" s="336"/>
      <c r="H14" s="336"/>
      <c r="I14" s="356"/>
      <c r="J14" s="351"/>
      <c r="K14" s="201"/>
    </row>
    <row r="15" spans="2:12" s="127" customFormat="1" ht="15" thickBot="1">
      <c r="C15" s="385" t="s">
        <v>306</v>
      </c>
      <c r="D15" s="386"/>
      <c r="E15" s="337">
        <v>2325</v>
      </c>
      <c r="F15" s="338">
        <v>2682</v>
      </c>
      <c r="G15" s="338">
        <v>0</v>
      </c>
      <c r="H15" s="338">
        <v>918</v>
      </c>
      <c r="I15" s="338">
        <v>1764</v>
      </c>
      <c r="J15" s="352">
        <v>1892</v>
      </c>
      <c r="K15" s="212">
        <f>SUM(K10:K13)</f>
        <v>1438.896</v>
      </c>
    </row>
    <row r="16" spans="2:12">
      <c r="C16" s="172"/>
      <c r="D16" s="173"/>
      <c r="E16" s="334"/>
      <c r="F16" s="335"/>
      <c r="G16" s="336"/>
      <c r="H16" s="336"/>
      <c r="I16" s="356"/>
      <c r="J16" s="351"/>
      <c r="K16" s="202"/>
    </row>
    <row r="17" spans="3:11">
      <c r="C17" s="181" t="s">
        <v>307</v>
      </c>
      <c r="D17" s="173"/>
      <c r="E17" s="334"/>
      <c r="F17" s="335"/>
      <c r="G17" s="336"/>
      <c r="H17" s="336"/>
      <c r="I17" s="356"/>
      <c r="J17" s="351"/>
      <c r="K17" s="203"/>
    </row>
    <row r="18" spans="3:11">
      <c r="C18" s="172" t="s">
        <v>308</v>
      </c>
      <c r="D18" s="173" t="s">
        <v>309</v>
      </c>
      <c r="E18" s="339"/>
      <c r="F18" s="340">
        <v>200</v>
      </c>
      <c r="G18" s="341">
        <v>46</v>
      </c>
      <c r="H18" s="341">
        <v>0</v>
      </c>
      <c r="I18" s="357">
        <v>154</v>
      </c>
      <c r="J18" s="350">
        <v>140</v>
      </c>
      <c r="K18" s="211">
        <v>0</v>
      </c>
    </row>
    <row r="19" spans="3:11">
      <c r="C19" s="172"/>
      <c r="D19" s="173"/>
      <c r="E19" s="339"/>
      <c r="F19" s="340"/>
      <c r="G19" s="341"/>
      <c r="H19" s="341"/>
      <c r="I19" s="357"/>
      <c r="J19" s="350"/>
      <c r="K19" s="211"/>
    </row>
    <row r="20" spans="3:11">
      <c r="C20" s="181" t="s">
        <v>310</v>
      </c>
      <c r="D20" s="173"/>
      <c r="E20" s="339"/>
      <c r="F20" s="340"/>
      <c r="G20" s="341"/>
      <c r="H20" s="341"/>
      <c r="I20" s="357"/>
      <c r="J20" s="350"/>
      <c r="K20" s="211"/>
    </row>
    <row r="21" spans="3:11">
      <c r="C21" s="172" t="s">
        <v>311</v>
      </c>
      <c r="D21" s="173" t="s">
        <v>312</v>
      </c>
      <c r="E21" s="339">
        <v>500</v>
      </c>
      <c r="F21" s="340">
        <v>500</v>
      </c>
      <c r="G21" s="341">
        <v>475</v>
      </c>
      <c r="H21" s="341"/>
      <c r="I21" s="357">
        <v>25</v>
      </c>
      <c r="J21" s="350">
        <v>500</v>
      </c>
      <c r="K21" s="211">
        <v>-150</v>
      </c>
    </row>
    <row r="22" spans="3:11" ht="14.15" customHeight="1">
      <c r="C22" s="172" t="s">
        <v>313</v>
      </c>
      <c r="D22" s="173" t="s">
        <v>314</v>
      </c>
      <c r="E22" s="339"/>
      <c r="F22" s="340"/>
      <c r="G22" s="341">
        <v>88</v>
      </c>
      <c r="H22" s="341">
        <v>30</v>
      </c>
      <c r="I22" s="357">
        <v>-118</v>
      </c>
      <c r="J22" s="350">
        <v>118</v>
      </c>
      <c r="K22" s="211">
        <v>0</v>
      </c>
    </row>
    <row r="23" spans="3:11">
      <c r="C23" s="172" t="s">
        <v>315</v>
      </c>
      <c r="D23" s="173" t="s">
        <v>316</v>
      </c>
      <c r="E23" s="339"/>
      <c r="F23" s="340"/>
      <c r="G23" s="341">
        <v>0</v>
      </c>
      <c r="H23" s="341"/>
      <c r="I23" s="357">
        <v>0</v>
      </c>
      <c r="J23" s="350"/>
      <c r="K23" s="211">
        <v>0</v>
      </c>
    </row>
    <row r="24" spans="3:11" ht="14.15" customHeight="1">
      <c r="C24" s="182" t="s">
        <v>317</v>
      </c>
      <c r="D24" s="173" t="s">
        <v>318</v>
      </c>
      <c r="E24" s="339"/>
      <c r="F24" s="340">
        <v>504</v>
      </c>
      <c r="G24" s="341">
        <v>405</v>
      </c>
      <c r="H24" s="341"/>
      <c r="I24" s="357">
        <v>99</v>
      </c>
      <c r="J24" s="350">
        <v>450</v>
      </c>
      <c r="K24" s="211">
        <v>833.08199999999999</v>
      </c>
    </row>
    <row r="25" spans="3:11">
      <c r="C25" s="182" t="s">
        <v>319</v>
      </c>
      <c r="D25" s="173" t="s">
        <v>320</v>
      </c>
      <c r="E25" s="339"/>
      <c r="F25" s="340">
        <v>356</v>
      </c>
      <c r="G25" s="341">
        <v>19</v>
      </c>
      <c r="H25" s="341"/>
      <c r="I25" s="357">
        <v>337</v>
      </c>
      <c r="J25" s="350">
        <v>29</v>
      </c>
      <c r="K25" s="211">
        <v>1200</v>
      </c>
    </row>
    <row r="26" spans="3:11">
      <c r="C26" s="182" t="s">
        <v>321</v>
      </c>
      <c r="D26" s="173" t="s">
        <v>322</v>
      </c>
      <c r="E26" s="339">
        <v>250</v>
      </c>
      <c r="F26" s="340">
        <v>250</v>
      </c>
      <c r="G26" s="341">
        <v>182</v>
      </c>
      <c r="H26" s="341"/>
      <c r="I26" s="357">
        <v>68</v>
      </c>
      <c r="J26" s="350">
        <v>224</v>
      </c>
      <c r="K26" s="211">
        <v>0</v>
      </c>
    </row>
    <row r="27" spans="3:11">
      <c r="C27" s="182" t="s">
        <v>323</v>
      </c>
      <c r="D27" s="173" t="s">
        <v>324</v>
      </c>
      <c r="E27" s="339">
        <v>7863</v>
      </c>
      <c r="F27" s="340">
        <v>7863</v>
      </c>
      <c r="G27" s="341">
        <v>-1</v>
      </c>
      <c r="H27" s="341"/>
      <c r="I27" s="357">
        <v>7864</v>
      </c>
      <c r="J27" s="350">
        <v>1105</v>
      </c>
      <c r="K27" s="211">
        <v>-274</v>
      </c>
    </row>
    <row r="28" spans="3:11">
      <c r="C28" s="182" t="s">
        <v>325</v>
      </c>
      <c r="D28" s="173" t="s">
        <v>326</v>
      </c>
      <c r="E28" s="339">
        <v>605</v>
      </c>
      <c r="F28" s="340">
        <v>655</v>
      </c>
      <c r="G28" s="341">
        <v>35</v>
      </c>
      <c r="H28" s="341"/>
      <c r="I28" s="357">
        <v>620</v>
      </c>
      <c r="J28" s="350">
        <v>150</v>
      </c>
      <c r="K28" s="211">
        <v>629</v>
      </c>
    </row>
    <row r="29" spans="3:11">
      <c r="C29" s="182" t="s">
        <v>327</v>
      </c>
      <c r="D29" s="173" t="s">
        <v>328</v>
      </c>
      <c r="E29" s="339"/>
      <c r="F29" s="340">
        <v>254</v>
      </c>
      <c r="G29" s="341">
        <v>166</v>
      </c>
      <c r="H29" s="341"/>
      <c r="I29" s="357">
        <v>88</v>
      </c>
      <c r="J29" s="350">
        <v>254</v>
      </c>
      <c r="K29" s="211">
        <v>250</v>
      </c>
    </row>
    <row r="30" spans="3:11">
      <c r="C30" s="182" t="s">
        <v>311</v>
      </c>
      <c r="D30" s="173" t="s">
        <v>329</v>
      </c>
      <c r="E30" s="339"/>
      <c r="F30" s="340"/>
      <c r="G30" s="341"/>
      <c r="H30" s="341"/>
      <c r="I30" s="357">
        <v>0</v>
      </c>
      <c r="J30" s="350">
        <v>12</v>
      </c>
      <c r="K30" s="211">
        <v>100</v>
      </c>
    </row>
    <row r="31" spans="3:11">
      <c r="C31" s="182" t="s">
        <v>330</v>
      </c>
      <c r="D31" s="173" t="s">
        <v>331</v>
      </c>
      <c r="E31" s="339">
        <v>250</v>
      </c>
      <c r="F31" s="340">
        <v>250</v>
      </c>
      <c r="G31" s="341">
        <v>87</v>
      </c>
      <c r="H31" s="341"/>
      <c r="I31" s="357">
        <v>163</v>
      </c>
      <c r="J31" s="350">
        <v>150</v>
      </c>
      <c r="K31" s="211">
        <v>-35</v>
      </c>
    </row>
    <row r="32" spans="3:11">
      <c r="C32" s="182" t="s">
        <v>332</v>
      </c>
      <c r="D32" s="173" t="s">
        <v>333</v>
      </c>
      <c r="E32" s="339">
        <v>250</v>
      </c>
      <c r="F32" s="340">
        <v>250</v>
      </c>
      <c r="G32" s="341">
        <v>-73</v>
      </c>
      <c r="H32" s="341"/>
      <c r="I32" s="357">
        <v>323</v>
      </c>
      <c r="J32" s="350">
        <v>250</v>
      </c>
      <c r="K32" s="211">
        <v>170</v>
      </c>
    </row>
    <row r="33" spans="3:11">
      <c r="C33" s="182" t="s">
        <v>334</v>
      </c>
      <c r="D33" s="173" t="s">
        <v>335</v>
      </c>
      <c r="E33" s="339"/>
      <c r="F33" s="340">
        <v>20</v>
      </c>
      <c r="G33" s="341">
        <v>43</v>
      </c>
      <c r="H33" s="341"/>
      <c r="I33" s="357">
        <v>-23</v>
      </c>
      <c r="J33" s="350">
        <v>43</v>
      </c>
      <c r="K33" s="211">
        <v>40</v>
      </c>
    </row>
    <row r="34" spans="3:11">
      <c r="C34" s="182" t="s">
        <v>336</v>
      </c>
      <c r="D34" s="173" t="s">
        <v>337</v>
      </c>
      <c r="E34" s="339">
        <v>145</v>
      </c>
      <c r="F34" s="340">
        <v>250</v>
      </c>
      <c r="G34" s="341">
        <v>78</v>
      </c>
      <c r="H34" s="341"/>
      <c r="I34" s="357">
        <v>172</v>
      </c>
      <c r="J34" s="350">
        <v>90</v>
      </c>
      <c r="K34" s="211">
        <v>495</v>
      </c>
    </row>
    <row r="35" spans="3:11">
      <c r="C35" s="172" t="s">
        <v>338</v>
      </c>
      <c r="D35" s="173" t="s">
        <v>339</v>
      </c>
      <c r="E35" s="339"/>
      <c r="F35" s="340"/>
      <c r="G35" s="341">
        <v>17</v>
      </c>
      <c r="H35" s="341"/>
      <c r="I35" s="357">
        <v>-17</v>
      </c>
      <c r="J35" s="350">
        <v>17</v>
      </c>
      <c r="K35" s="211">
        <v>16</v>
      </c>
    </row>
    <row r="36" spans="3:11">
      <c r="C36" s="172" t="s">
        <v>340</v>
      </c>
      <c r="D36" s="173" t="s">
        <v>341</v>
      </c>
      <c r="E36" s="339"/>
      <c r="F36" s="340">
        <v>239</v>
      </c>
      <c r="G36" s="341">
        <v>-8</v>
      </c>
      <c r="H36" s="341"/>
      <c r="I36" s="357">
        <v>247</v>
      </c>
      <c r="J36" s="350">
        <v>239</v>
      </c>
      <c r="K36" s="211">
        <v>0</v>
      </c>
    </row>
    <row r="37" spans="3:11">
      <c r="C37" s="172" t="s">
        <v>342</v>
      </c>
      <c r="D37" s="173" t="s">
        <v>343</v>
      </c>
      <c r="E37" s="339">
        <v>200</v>
      </c>
      <c r="F37" s="340">
        <v>200</v>
      </c>
      <c r="G37" s="341">
        <v>53</v>
      </c>
      <c r="H37" s="341"/>
      <c r="I37" s="357">
        <v>147</v>
      </c>
      <c r="J37" s="350">
        <v>100</v>
      </c>
      <c r="K37" s="211">
        <v>468</v>
      </c>
    </row>
    <row r="38" spans="3:11">
      <c r="C38" s="172" t="s">
        <v>344</v>
      </c>
      <c r="D38" s="173" t="s">
        <v>345</v>
      </c>
      <c r="E38" s="339">
        <v>178</v>
      </c>
      <c r="F38" s="340">
        <v>120</v>
      </c>
      <c r="G38" s="341">
        <v>-16</v>
      </c>
      <c r="H38" s="341"/>
      <c r="I38" s="357">
        <v>136</v>
      </c>
      <c r="J38" s="350">
        <v>93</v>
      </c>
      <c r="K38" s="211">
        <v>0</v>
      </c>
    </row>
    <row r="39" spans="3:11">
      <c r="C39" s="172" t="s">
        <v>346</v>
      </c>
      <c r="D39" s="173" t="s">
        <v>347</v>
      </c>
      <c r="E39" s="339"/>
      <c r="F39" s="340">
        <v>75</v>
      </c>
      <c r="G39" s="341"/>
      <c r="H39" s="341"/>
      <c r="I39" s="357">
        <v>75</v>
      </c>
      <c r="J39" s="350">
        <v>80</v>
      </c>
      <c r="K39" s="211">
        <v>0</v>
      </c>
    </row>
    <row r="40" spans="3:11">
      <c r="C40" s="172" t="s">
        <v>348</v>
      </c>
      <c r="D40" s="173" t="s">
        <v>349</v>
      </c>
      <c r="E40" s="339"/>
      <c r="F40" s="340">
        <v>10</v>
      </c>
      <c r="G40" s="341">
        <v>4</v>
      </c>
      <c r="H40" s="341"/>
      <c r="I40" s="357">
        <v>6</v>
      </c>
      <c r="J40" s="350">
        <v>4</v>
      </c>
      <c r="K40" s="211"/>
    </row>
    <row r="41" spans="3:11">
      <c r="C41" s="172" t="s">
        <v>350</v>
      </c>
      <c r="D41" s="173" t="s">
        <v>351</v>
      </c>
      <c r="E41" s="339">
        <v>100</v>
      </c>
      <c r="F41" s="340">
        <v>100</v>
      </c>
      <c r="G41" s="341"/>
      <c r="H41" s="341"/>
      <c r="I41" s="357">
        <v>100</v>
      </c>
      <c r="J41" s="350">
        <v>100</v>
      </c>
      <c r="K41" s="211"/>
    </row>
    <row r="42" spans="3:11">
      <c r="C42" s="172" t="s">
        <v>352</v>
      </c>
      <c r="D42" s="173" t="s">
        <v>353</v>
      </c>
      <c r="E42" s="334"/>
      <c r="F42" s="335"/>
      <c r="G42" s="336">
        <v>31</v>
      </c>
      <c r="H42" s="336"/>
      <c r="I42" s="356"/>
      <c r="J42" s="353">
        <v>71</v>
      </c>
      <c r="K42" s="201">
        <f t="shared" ref="K42" si="0">F42-J42</f>
        <v>-71</v>
      </c>
    </row>
    <row r="43" spans="3:11">
      <c r="C43" s="172"/>
      <c r="D43" s="173"/>
      <c r="E43" s="334"/>
      <c r="F43" s="335"/>
      <c r="G43" s="336"/>
      <c r="H43" s="336"/>
      <c r="I43" s="356"/>
      <c r="J43" s="353"/>
      <c r="K43" s="201"/>
    </row>
    <row r="44" spans="3:11">
      <c r="C44" s="183" t="s">
        <v>354</v>
      </c>
      <c r="D44" s="184"/>
      <c r="E44" s="334"/>
      <c r="F44" s="335"/>
      <c r="G44" s="336"/>
      <c r="H44" s="336"/>
      <c r="I44" s="356"/>
      <c r="J44" s="353"/>
      <c r="K44" s="201"/>
    </row>
    <row r="45" spans="3:11">
      <c r="C45" s="172" t="s">
        <v>355</v>
      </c>
      <c r="D45" s="173" t="s">
        <v>356</v>
      </c>
      <c r="E45" s="339">
        <v>3791</v>
      </c>
      <c r="F45" s="340">
        <v>4324</v>
      </c>
      <c r="G45" s="342">
        <v>110</v>
      </c>
      <c r="H45" s="342">
        <v>2911</v>
      </c>
      <c r="I45" s="357">
        <v>1303</v>
      </c>
      <c r="J45" s="350">
        <v>4499</v>
      </c>
      <c r="K45" s="211">
        <v>1078</v>
      </c>
    </row>
    <row r="46" spans="3:11">
      <c r="C46" s="185" t="s">
        <v>357</v>
      </c>
      <c r="D46" s="173" t="s">
        <v>358</v>
      </c>
      <c r="E46" s="339">
        <v>1000</v>
      </c>
      <c r="F46" s="340">
        <v>2675</v>
      </c>
      <c r="G46" s="342">
        <v>1745</v>
      </c>
      <c r="H46" s="342"/>
      <c r="I46" s="357">
        <v>930</v>
      </c>
      <c r="J46" s="350">
        <v>2242</v>
      </c>
      <c r="K46" s="211">
        <v>1231</v>
      </c>
    </row>
    <row r="47" spans="3:11">
      <c r="C47" s="172" t="s">
        <v>359</v>
      </c>
      <c r="D47" s="173" t="s">
        <v>360</v>
      </c>
      <c r="E47" s="339">
        <v>1451</v>
      </c>
      <c r="F47" s="340">
        <v>2479</v>
      </c>
      <c r="G47" s="341">
        <v>1039</v>
      </c>
      <c r="H47" s="341">
        <v>1328</v>
      </c>
      <c r="I47" s="357">
        <v>112</v>
      </c>
      <c r="J47" s="350">
        <v>2494</v>
      </c>
      <c r="K47" s="211">
        <v>1003.66419</v>
      </c>
    </row>
    <row r="48" spans="3:11" ht="15" thickBot="1">
      <c r="C48" s="172"/>
      <c r="D48" s="173"/>
      <c r="E48" s="334"/>
      <c r="F48" s="335"/>
      <c r="G48" s="336"/>
      <c r="H48" s="336"/>
      <c r="I48" s="356">
        <v>0</v>
      </c>
      <c r="J48" s="353"/>
      <c r="K48" s="201"/>
    </row>
    <row r="49" spans="3:11" s="127" customFormat="1" ht="15" thickBot="1">
      <c r="C49" s="385" t="s">
        <v>361</v>
      </c>
      <c r="D49" s="386"/>
      <c r="E49" s="337">
        <v>16583</v>
      </c>
      <c r="F49" s="338">
        <v>21574</v>
      </c>
      <c r="G49" s="338">
        <v>4524</v>
      </c>
      <c r="H49" s="338">
        <v>4269</v>
      </c>
      <c r="I49" s="338">
        <v>12811</v>
      </c>
      <c r="J49" s="352">
        <v>13454</v>
      </c>
      <c r="K49" s="212">
        <f t="shared" ref="K49" si="1">SUM(K18:K47)</f>
        <v>6983.7461899999998</v>
      </c>
    </row>
    <row r="50" spans="3:11">
      <c r="C50" s="172"/>
      <c r="D50" s="173"/>
      <c r="E50" s="334"/>
      <c r="F50" s="335"/>
      <c r="G50" s="336"/>
      <c r="H50" s="336"/>
      <c r="I50" s="356"/>
      <c r="J50" s="351"/>
      <c r="K50" s="203"/>
    </row>
    <row r="51" spans="3:11">
      <c r="C51" s="186" t="s">
        <v>362</v>
      </c>
      <c r="D51" s="173"/>
      <c r="E51" s="334"/>
      <c r="F51" s="335"/>
      <c r="G51" s="336"/>
      <c r="H51" s="336"/>
      <c r="I51" s="356"/>
      <c r="J51" s="351"/>
      <c r="K51" s="203"/>
    </row>
    <row r="52" spans="3:11">
      <c r="C52" s="172" t="s">
        <v>363</v>
      </c>
      <c r="D52" s="173" t="s">
        <v>364</v>
      </c>
      <c r="E52" s="339">
        <v>0</v>
      </c>
      <c r="F52" s="340">
        <v>10</v>
      </c>
      <c r="G52" s="341">
        <v>3</v>
      </c>
      <c r="H52" s="341"/>
      <c r="I52" s="357">
        <v>7</v>
      </c>
      <c r="J52" s="350">
        <v>10</v>
      </c>
      <c r="K52" s="211">
        <v>10</v>
      </c>
    </row>
    <row r="53" spans="3:11">
      <c r="C53" s="172" t="s">
        <v>365</v>
      </c>
      <c r="D53" s="173" t="s">
        <v>366</v>
      </c>
      <c r="E53" s="339"/>
      <c r="F53" s="340">
        <v>28</v>
      </c>
      <c r="G53" s="341">
        <v>2</v>
      </c>
      <c r="H53" s="341"/>
      <c r="I53" s="357">
        <v>26</v>
      </c>
      <c r="J53" s="350">
        <v>28</v>
      </c>
      <c r="K53" s="211">
        <v>0</v>
      </c>
    </row>
    <row r="54" spans="3:11" ht="18" customHeight="1">
      <c r="C54" s="172" t="s">
        <v>367</v>
      </c>
      <c r="D54" s="173" t="s">
        <v>368</v>
      </c>
      <c r="E54" s="339">
        <v>84</v>
      </c>
      <c r="F54" s="340">
        <v>84</v>
      </c>
      <c r="G54" s="341"/>
      <c r="H54" s="341"/>
      <c r="I54" s="357">
        <v>84</v>
      </c>
      <c r="J54" s="350">
        <v>0</v>
      </c>
      <c r="K54" s="211">
        <v>-8</v>
      </c>
    </row>
    <row r="55" spans="3:11">
      <c r="C55" s="172" t="s">
        <v>369</v>
      </c>
      <c r="D55" s="173" t="s">
        <v>370</v>
      </c>
      <c r="E55" s="339">
        <v>43</v>
      </c>
      <c r="F55" s="340">
        <v>43</v>
      </c>
      <c r="G55" s="341"/>
      <c r="H55" s="341"/>
      <c r="I55" s="357">
        <v>43</v>
      </c>
      <c r="J55" s="350">
        <v>150</v>
      </c>
      <c r="K55" s="211">
        <v>80</v>
      </c>
    </row>
    <row r="56" spans="3:11">
      <c r="C56" s="172" t="s">
        <v>371</v>
      </c>
      <c r="D56" s="173" t="s">
        <v>372</v>
      </c>
      <c r="E56" s="339">
        <v>551</v>
      </c>
      <c r="F56" s="340">
        <v>770</v>
      </c>
      <c r="G56" s="341">
        <v>289</v>
      </c>
      <c r="H56" s="341">
        <v>201</v>
      </c>
      <c r="I56" s="357">
        <v>280</v>
      </c>
      <c r="J56" s="350">
        <v>550</v>
      </c>
      <c r="K56" s="211">
        <v>0</v>
      </c>
    </row>
    <row r="57" spans="3:11">
      <c r="C57" s="172" t="s">
        <v>373</v>
      </c>
      <c r="D57" s="173" t="s">
        <v>374</v>
      </c>
      <c r="E57" s="339">
        <v>50</v>
      </c>
      <c r="F57" s="340">
        <v>50</v>
      </c>
      <c r="G57" s="341">
        <v>50</v>
      </c>
      <c r="H57" s="341"/>
      <c r="I57" s="357">
        <v>0</v>
      </c>
      <c r="J57" s="350">
        <v>50</v>
      </c>
      <c r="K57" s="211">
        <v>-6</v>
      </c>
    </row>
    <row r="58" spans="3:11">
      <c r="C58" s="172" t="s">
        <v>375</v>
      </c>
      <c r="D58" s="173" t="s">
        <v>376</v>
      </c>
      <c r="E58" s="339"/>
      <c r="F58" s="340">
        <v>89</v>
      </c>
      <c r="G58" s="341">
        <v>0</v>
      </c>
      <c r="H58" s="341">
        <v>83</v>
      </c>
      <c r="I58" s="357">
        <v>6</v>
      </c>
      <c r="J58" s="350">
        <v>89</v>
      </c>
      <c r="K58" s="211">
        <v>41</v>
      </c>
    </row>
    <row r="59" spans="3:11">
      <c r="C59" s="172" t="s">
        <v>377</v>
      </c>
      <c r="D59" s="173" t="s">
        <v>378</v>
      </c>
      <c r="E59" s="339"/>
      <c r="F59" s="340">
        <v>38</v>
      </c>
      <c r="G59" s="341">
        <v>0</v>
      </c>
      <c r="H59" s="341">
        <v>20</v>
      </c>
      <c r="I59" s="357">
        <v>18</v>
      </c>
      <c r="J59" s="350">
        <v>24</v>
      </c>
      <c r="K59" s="211">
        <v>17</v>
      </c>
    </row>
    <row r="60" spans="3:11">
      <c r="C60" s="172" t="s">
        <v>379</v>
      </c>
      <c r="D60" s="173" t="s">
        <v>380</v>
      </c>
      <c r="E60" s="339">
        <v>1959</v>
      </c>
      <c r="F60" s="340">
        <v>1959</v>
      </c>
      <c r="G60" s="341">
        <v>9</v>
      </c>
      <c r="H60" s="341">
        <v>212</v>
      </c>
      <c r="I60" s="357">
        <v>1738</v>
      </c>
      <c r="J60" s="350">
        <v>1299</v>
      </c>
      <c r="K60" s="211">
        <v>60</v>
      </c>
    </row>
    <row r="61" spans="3:11">
      <c r="C61" s="172" t="s">
        <v>381</v>
      </c>
      <c r="D61" s="173" t="s">
        <v>382</v>
      </c>
      <c r="E61" s="339"/>
      <c r="F61" s="340"/>
      <c r="G61" s="341"/>
      <c r="H61" s="341"/>
      <c r="I61" s="357"/>
      <c r="J61" s="350"/>
      <c r="K61" s="211">
        <v>89</v>
      </c>
    </row>
    <row r="62" spans="3:11" ht="16.5" customHeight="1">
      <c r="C62" s="172"/>
      <c r="D62" s="173"/>
      <c r="E62" s="334"/>
      <c r="F62" s="335"/>
      <c r="G62" s="336"/>
      <c r="H62" s="336"/>
      <c r="I62" s="356"/>
      <c r="J62" s="353"/>
      <c r="K62" s="201"/>
    </row>
    <row r="63" spans="3:11" ht="17.149999999999999" customHeight="1">
      <c r="C63" s="186" t="s">
        <v>383</v>
      </c>
      <c r="D63" s="173"/>
      <c r="E63" s="334">
        <v>267</v>
      </c>
      <c r="F63" s="335">
        <v>301</v>
      </c>
      <c r="G63" s="336">
        <v>388</v>
      </c>
      <c r="H63" s="336"/>
      <c r="I63" s="356">
        <v>-87</v>
      </c>
      <c r="J63" s="353">
        <v>248</v>
      </c>
      <c r="K63" s="201"/>
    </row>
    <row r="64" spans="3:11">
      <c r="C64" s="172" t="s">
        <v>384</v>
      </c>
      <c r="D64" s="173" t="s">
        <v>385</v>
      </c>
      <c r="E64" s="339"/>
      <c r="F64" s="340">
        <v>123</v>
      </c>
      <c r="G64" s="341">
        <v>26</v>
      </c>
      <c r="H64" s="341">
        <v>-7</v>
      </c>
      <c r="I64" s="357">
        <v>105</v>
      </c>
      <c r="J64" s="350">
        <v>123</v>
      </c>
      <c r="K64" s="211">
        <v>5</v>
      </c>
    </row>
    <row r="65" spans="3:11">
      <c r="C65" s="172" t="s">
        <v>386</v>
      </c>
      <c r="D65" s="173" t="s">
        <v>387</v>
      </c>
      <c r="E65" s="339"/>
      <c r="F65" s="340">
        <v>6</v>
      </c>
      <c r="G65" s="341">
        <v>-22</v>
      </c>
      <c r="H65" s="341"/>
      <c r="I65" s="357">
        <v>29</v>
      </c>
      <c r="J65" s="350">
        <v>6</v>
      </c>
      <c r="K65" s="211">
        <v>9</v>
      </c>
    </row>
    <row r="66" spans="3:11">
      <c r="C66" s="172" t="s">
        <v>388</v>
      </c>
      <c r="D66" s="173" t="s">
        <v>389</v>
      </c>
      <c r="E66" s="339">
        <v>140</v>
      </c>
      <c r="F66" s="340">
        <v>124</v>
      </c>
      <c r="G66" s="341">
        <v>0</v>
      </c>
      <c r="H66" s="341"/>
      <c r="I66" s="357">
        <v>124</v>
      </c>
      <c r="J66" s="350">
        <v>0</v>
      </c>
      <c r="K66" s="211">
        <v>-13.334060000000001</v>
      </c>
    </row>
    <row r="67" spans="3:11">
      <c r="C67" s="172" t="s">
        <v>390</v>
      </c>
      <c r="D67" s="173" t="s">
        <v>391</v>
      </c>
      <c r="E67" s="339">
        <v>1104</v>
      </c>
      <c r="F67" s="340">
        <v>1176</v>
      </c>
      <c r="G67" s="341">
        <v>7</v>
      </c>
      <c r="H67" s="341">
        <v>657</v>
      </c>
      <c r="I67" s="357">
        <v>512</v>
      </c>
      <c r="J67" s="350">
        <v>1423</v>
      </c>
      <c r="K67" s="211">
        <v>-15</v>
      </c>
    </row>
    <row r="68" spans="3:11">
      <c r="C68" s="172" t="s">
        <v>392</v>
      </c>
      <c r="D68" s="173" t="s">
        <v>393</v>
      </c>
      <c r="E68" s="339">
        <v>683</v>
      </c>
      <c r="F68" s="340">
        <v>683</v>
      </c>
      <c r="G68" s="341"/>
      <c r="H68" s="341"/>
      <c r="I68" s="357">
        <v>683</v>
      </c>
      <c r="J68" s="350"/>
      <c r="K68" s="211">
        <v>-1707</v>
      </c>
    </row>
    <row r="69" spans="3:11">
      <c r="C69" s="172" t="s">
        <v>394</v>
      </c>
      <c r="D69" s="173" t="s">
        <v>395</v>
      </c>
      <c r="E69" s="339">
        <v>14</v>
      </c>
      <c r="F69" s="340">
        <v>27</v>
      </c>
      <c r="G69" s="341">
        <v>93</v>
      </c>
      <c r="H69" s="341"/>
      <c r="I69" s="357">
        <v>-66</v>
      </c>
      <c r="J69" s="350">
        <v>93</v>
      </c>
      <c r="K69" s="211">
        <v>29.838999999999942</v>
      </c>
    </row>
    <row r="70" spans="3:11">
      <c r="C70" s="172" t="s">
        <v>352</v>
      </c>
      <c r="D70" s="173" t="s">
        <v>396</v>
      </c>
      <c r="E70" s="339"/>
      <c r="F70" s="340"/>
      <c r="G70" s="341"/>
      <c r="H70" s="341"/>
      <c r="I70" s="357"/>
      <c r="J70" s="350">
        <v>1657</v>
      </c>
      <c r="K70" s="211">
        <v>-14</v>
      </c>
    </row>
    <row r="71" spans="3:11" ht="15" thickBot="1">
      <c r="C71" s="172"/>
      <c r="D71" s="173"/>
      <c r="E71" s="334"/>
      <c r="F71" s="335"/>
      <c r="G71" s="336"/>
      <c r="H71" s="336"/>
      <c r="I71" s="356"/>
      <c r="J71" s="353"/>
      <c r="K71" s="213"/>
    </row>
    <row r="72" spans="3:11" s="127" customFormat="1" ht="15" thickBot="1">
      <c r="C72" s="385" t="s">
        <v>397</v>
      </c>
      <c r="D72" s="386"/>
      <c r="E72" s="337">
        <v>4894</v>
      </c>
      <c r="F72" s="338">
        <v>5511</v>
      </c>
      <c r="G72" s="338">
        <v>844</v>
      </c>
      <c r="H72" s="338">
        <v>1167</v>
      </c>
      <c r="I72" s="338">
        <v>3499</v>
      </c>
      <c r="J72" s="354">
        <v>5750</v>
      </c>
      <c r="K72" s="214">
        <f t="shared" ref="K72" si="2">SUM(K52:K71)</f>
        <v>-1422.4950600000002</v>
      </c>
    </row>
    <row r="73" spans="3:11">
      <c r="C73" s="187"/>
      <c r="D73" s="173"/>
      <c r="E73" s="334"/>
      <c r="F73" s="335"/>
      <c r="G73" s="336"/>
      <c r="H73" s="336"/>
      <c r="I73" s="356"/>
      <c r="J73" s="353"/>
      <c r="K73" s="213"/>
    </row>
    <row r="74" spans="3:11">
      <c r="C74" s="188" t="s">
        <v>398</v>
      </c>
      <c r="D74" s="189"/>
      <c r="E74" s="334"/>
      <c r="F74" s="335"/>
      <c r="G74" s="336"/>
      <c r="H74" s="336"/>
      <c r="I74" s="356"/>
      <c r="J74" s="353"/>
      <c r="K74" s="213"/>
    </row>
    <row r="75" spans="3:11" ht="15" hidden="1" customHeight="1">
      <c r="C75" s="188"/>
      <c r="D75" s="190" t="s">
        <v>399</v>
      </c>
      <c r="E75" s="334"/>
      <c r="F75" s="335"/>
      <c r="G75" s="336"/>
      <c r="H75" s="336"/>
      <c r="I75" s="356"/>
      <c r="J75" s="353"/>
      <c r="K75" s="201">
        <f>F75-J75</f>
        <v>0</v>
      </c>
    </row>
    <row r="76" spans="3:11">
      <c r="C76" s="172" t="s">
        <v>400</v>
      </c>
      <c r="D76" s="190" t="s">
        <v>401</v>
      </c>
      <c r="E76" s="339">
        <v>100</v>
      </c>
      <c r="F76" s="340">
        <v>135</v>
      </c>
      <c r="G76" s="341">
        <v>0</v>
      </c>
      <c r="H76" s="341">
        <v>68</v>
      </c>
      <c r="I76" s="357">
        <v>67</v>
      </c>
      <c r="J76" s="350">
        <v>135</v>
      </c>
      <c r="K76" s="211">
        <v>0</v>
      </c>
    </row>
    <row r="77" spans="3:11" ht="15" thickBot="1">
      <c r="C77" s="172"/>
      <c r="D77" s="190"/>
      <c r="E77" s="339"/>
      <c r="F77" s="340"/>
      <c r="G77" s="341"/>
      <c r="H77" s="341"/>
      <c r="I77" s="357"/>
      <c r="J77" s="350"/>
      <c r="K77" s="211"/>
    </row>
    <row r="78" spans="3:11" s="127" customFormat="1">
      <c r="C78" s="385" t="s">
        <v>402</v>
      </c>
      <c r="D78" s="386"/>
      <c r="E78" s="337">
        <v>100</v>
      </c>
      <c r="F78" s="338">
        <v>135</v>
      </c>
      <c r="G78" s="338">
        <v>0</v>
      </c>
      <c r="H78" s="338">
        <v>68</v>
      </c>
      <c r="I78" s="338">
        <v>67</v>
      </c>
      <c r="J78" s="354">
        <v>135</v>
      </c>
      <c r="K78" s="214">
        <f>SUM(K74:K77)</f>
        <v>0</v>
      </c>
    </row>
    <row r="79" spans="3:11">
      <c r="C79" s="172"/>
      <c r="D79" s="173"/>
      <c r="E79" s="343"/>
      <c r="F79" s="344"/>
      <c r="G79" s="345"/>
      <c r="H79" s="345"/>
      <c r="I79" s="344"/>
      <c r="J79" s="353"/>
      <c r="K79" s="201"/>
    </row>
    <row r="80" spans="3:11" s="127" customFormat="1" ht="15" thickBot="1">
      <c r="C80" s="395" t="s">
        <v>403</v>
      </c>
      <c r="D80" s="396"/>
      <c r="E80" s="346">
        <v>23902</v>
      </c>
      <c r="F80" s="347">
        <v>29902</v>
      </c>
      <c r="G80" s="347">
        <v>5368</v>
      </c>
      <c r="H80" s="347">
        <v>6422</v>
      </c>
      <c r="I80" s="347">
        <v>18141</v>
      </c>
      <c r="J80" s="355">
        <v>21231</v>
      </c>
      <c r="K80" s="191">
        <f t="shared" ref="K80" si="3">K15+K49+K72+K78</f>
        <v>7000.1471300000003</v>
      </c>
    </row>
    <row r="81" spans="3:9" s="127" customFormat="1">
      <c r="C81" s="192"/>
      <c r="D81" s="192"/>
      <c r="E81" s="193"/>
      <c r="F81" s="193"/>
      <c r="G81" s="193"/>
      <c r="H81" s="193"/>
      <c r="I81" s="193"/>
    </row>
    <row r="82" spans="3:9" s="127" customFormat="1">
      <c r="C82" s="192" t="s">
        <v>404</v>
      </c>
      <c r="D82" s="192"/>
      <c r="E82" s="193"/>
      <c r="F82" s="193"/>
      <c r="G82" s="193"/>
      <c r="H82" s="193"/>
      <c r="I82" s="193"/>
    </row>
    <row r="83" spans="3:9" s="127" customFormat="1">
      <c r="C83" s="161" t="s">
        <v>405</v>
      </c>
      <c r="D83" s="192"/>
      <c r="E83" s="193"/>
      <c r="F83" s="193"/>
      <c r="G83" s="193"/>
      <c r="H83" s="193"/>
      <c r="I83" s="193"/>
    </row>
    <row r="84" spans="3:9" s="127" customFormat="1">
      <c r="C84" s="192"/>
      <c r="D84" s="192"/>
      <c r="E84" s="193"/>
      <c r="F84" s="193"/>
      <c r="G84" s="193"/>
      <c r="H84" s="193"/>
      <c r="I84" s="193"/>
    </row>
    <row r="85" spans="3:9">
      <c r="C85" s="127" t="s">
        <v>406</v>
      </c>
      <c r="D85" s="142"/>
      <c r="E85" s="194"/>
      <c r="F85" s="194"/>
      <c r="G85" s="194"/>
      <c r="H85" s="194"/>
      <c r="I85" s="194"/>
    </row>
    <row r="86" spans="3:9">
      <c r="D86" s="161" t="s">
        <v>407</v>
      </c>
      <c r="E86" s="194">
        <v>6145</v>
      </c>
      <c r="F86" s="194">
        <v>6145</v>
      </c>
      <c r="G86" s="195"/>
      <c r="H86" s="194">
        <v>6145</v>
      </c>
      <c r="I86" s="194"/>
    </row>
    <row r="87" spans="3:9">
      <c r="D87" s="161" t="s">
        <v>408</v>
      </c>
      <c r="E87" s="194">
        <v>6522</v>
      </c>
      <c r="F87" s="194">
        <v>6522</v>
      </c>
      <c r="G87" s="194"/>
      <c r="H87" s="194">
        <v>277</v>
      </c>
      <c r="I87" s="194"/>
    </row>
    <row r="88" spans="3:9">
      <c r="D88" s="161" t="s">
        <v>409</v>
      </c>
      <c r="E88" s="194">
        <v>140</v>
      </c>
      <c r="F88" s="194">
        <v>140</v>
      </c>
      <c r="G88" s="194"/>
      <c r="I88" s="194"/>
    </row>
    <row r="89" spans="3:9">
      <c r="D89" s="161" t="s">
        <v>410</v>
      </c>
      <c r="E89" s="194">
        <v>10999.878000000001</v>
      </c>
      <c r="F89" s="194">
        <v>10999.878000000001</v>
      </c>
      <c r="G89" s="194"/>
      <c r="H89" s="194"/>
      <c r="I89" s="194"/>
    </row>
    <row r="90" spans="3:9">
      <c r="D90" s="161" t="s">
        <v>411</v>
      </c>
      <c r="E90" s="194">
        <v>81</v>
      </c>
      <c r="F90" s="194">
        <v>6081</v>
      </c>
      <c r="G90" s="194"/>
      <c r="H90" s="194"/>
      <c r="I90" s="194"/>
    </row>
    <row r="91" spans="3:9">
      <c r="D91" s="161" t="s">
        <v>412</v>
      </c>
      <c r="E91" s="194"/>
      <c r="F91" s="194"/>
      <c r="G91" s="194"/>
      <c r="H91" s="194"/>
      <c r="I91" s="194"/>
    </row>
    <row r="92" spans="3:9">
      <c r="D92" s="161" t="s">
        <v>413</v>
      </c>
      <c r="E92" s="194">
        <v>14</v>
      </c>
      <c r="F92" s="194">
        <v>14</v>
      </c>
      <c r="G92" s="194"/>
      <c r="H92" s="194"/>
      <c r="I92" s="194"/>
    </row>
    <row r="93" spans="3:9">
      <c r="C93" s="127"/>
      <c r="G93" s="194"/>
      <c r="H93" s="194"/>
      <c r="I93" s="194"/>
    </row>
    <row r="94" spans="3:9">
      <c r="C94" s="127" t="s">
        <v>414</v>
      </c>
      <c r="E94" s="222">
        <v>23901.878000000001</v>
      </c>
      <c r="F94" s="222">
        <v>29901.878000000001</v>
      </c>
      <c r="H94" s="222">
        <v>6422</v>
      </c>
    </row>
    <row r="95" spans="3:9" ht="15" thickBot="1">
      <c r="C95" s="127" t="s">
        <v>415</v>
      </c>
      <c r="E95" s="200">
        <v>0.12199999999938882</v>
      </c>
      <c r="F95" s="200">
        <v>0.12199999999938882</v>
      </c>
      <c r="H95" s="200"/>
    </row>
    <row r="96" spans="3:9" ht="15" thickTop="1"/>
  </sheetData>
  <mergeCells count="15">
    <mergeCell ref="C2:H2"/>
    <mergeCell ref="C3:H3"/>
    <mergeCell ref="C4:H4"/>
    <mergeCell ref="C15:D15"/>
    <mergeCell ref="C80:D80"/>
    <mergeCell ref="J7:J8"/>
    <mergeCell ref="K7:K8"/>
    <mergeCell ref="C78:D78"/>
    <mergeCell ref="C5:I5"/>
    <mergeCell ref="G6:G7"/>
    <mergeCell ref="H6:H7"/>
    <mergeCell ref="C7:D7"/>
    <mergeCell ref="I7:I8"/>
    <mergeCell ref="C72:D72"/>
    <mergeCell ref="C49:D49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504cff-f0d5-4d51-a07e-6dc518c68690" xsi:nil="true"/>
    <lcf76f155ced4ddcb4097134ff3c332f xmlns="040931f7-e1aa-4e84-879c-580689d01546">
      <Terms xmlns="http://schemas.microsoft.com/office/infopath/2007/PartnerControls"/>
    </lcf76f155ced4ddcb4097134ff3c332f>
    <MediaLengthInSeconds xmlns="040931f7-e1aa-4e84-879c-580689d01546" xsi:nil="true"/>
    <SharedWithUsers xmlns="d7504cff-f0d5-4d51-a07e-6dc518c68690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26" ma:contentTypeDescription="Document type for Finance Man Acc Data" ma:contentTypeScope="" ma:versionID="2cf1d30e4e2ab9cc8e192066355bb752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c1b5971f6bb73c4e9b940bd15f557c4e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readOnly="false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readOnly="false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readOnly="false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10C092A19234C9818BC9A0144A0AC" ma:contentTypeVersion="17" ma:contentTypeDescription="Create a new document." ma:contentTypeScope="" ma:versionID="29f039393843456d2e3ff34654f33eae">
  <xsd:schema xmlns:xsd="http://www.w3.org/2001/XMLSchema" xmlns:xs="http://www.w3.org/2001/XMLSchema" xmlns:p="http://schemas.microsoft.com/office/2006/metadata/properties" xmlns:ns2="040931f7-e1aa-4e84-879c-580689d01546" xmlns:ns3="d7504cff-f0d5-4d51-a07e-6dc518c68690" targetNamespace="http://schemas.microsoft.com/office/2006/metadata/properties" ma:root="true" ma:fieldsID="e4e8882771db1aa24073a753154326b9" ns2:_="" ns3:_="">
    <xsd:import namespace="040931f7-e1aa-4e84-879c-580689d01546"/>
    <xsd:import namespace="d7504cff-f0d5-4d51-a07e-6dc518c686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931f7-e1aa-4e84-879c-580689d01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04cff-f0d5-4d51-a07e-6dc518c686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4c8f33-8dca-4999-a5a1-a1e4cf299875}" ma:internalName="TaxCatchAll" ma:showField="CatchAllData" ma:web="d7504cff-f0d5-4d51-a07e-6dc518c6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  <ds:schemaRef ds:uri="b1f6d336-aaa6-4437-8775-c7c3c1113e84"/>
    <ds:schemaRef ds:uri="deb64de6-c8c9-406d-a029-5bd344b87dc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9C826A-EFF3-4092-9F9A-B69983645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542E25B-A48F-4A1C-BE63-F156E228F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3</vt:lpstr>
      <vt:lpstr>Appendix 4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Coe, Matthew</cp:lastModifiedBy>
  <cp:revision/>
  <dcterms:created xsi:type="dcterms:W3CDTF">2017-01-13T10:28:29Z</dcterms:created>
  <dcterms:modified xsi:type="dcterms:W3CDTF">2024-02-06T12:09:17Z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0x01010034410C092A19234C9818BC9A0144A0AC</vt:lpwstr>
  </property>
  <property fmtid="{D5CDD505-2E9C-101B-9397-08002B2CF9AE}" pid="11" name="Finance_Core_Financual_Year">
    <vt:lpwstr>157;#2023/24|24ac90e9-f61e-49d5-8e74-c824f8acbba2</vt:lpwstr>
  </property>
  <property fmtid="{D5CDD505-2E9C-101B-9397-08002B2CF9AE}" pid="12" name="Finance_ManAcc_Sub_Category">
    <vt:lpwstr>24;#Monthly Management Reports|a6bdeb59-95a9-4740-992b-cc1b3f171ad3</vt:lpwstr>
  </property>
  <property fmtid="{D5CDD505-2E9C-101B-9397-08002B2CF9AE}" pid="13" name="Finance_ManAcc_Business_Area">
    <vt:lpwstr>87;#Force Wide|755029b7-73df-4008-85f1-b97bf452da05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40;#09 December|6e8f4f86-8501-4b30-915a-2f589a1c1157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Order">
    <vt:r8>1172300</vt:r8>
  </property>
  <property fmtid="{D5CDD505-2E9C-101B-9397-08002B2CF9AE}" pid="22" name="xd_Signature">
    <vt:bool>false</vt:bool>
  </property>
  <property fmtid="{D5CDD505-2E9C-101B-9397-08002B2CF9AE}" pid="23" name="SharedWithUsers">
    <vt:lpwstr>138;#Martin, Alison;#78;#Thomas, Karen;#161;#Townsend, Vicki;#75;#Smith, Alida</vt:lpwstr>
  </property>
  <property fmtid="{D5CDD505-2E9C-101B-9397-08002B2CF9AE}" pid="24" name="xd_ProgID">
    <vt:lpwstr/>
  </property>
  <property fmtid="{D5CDD505-2E9C-101B-9397-08002B2CF9AE}" pid="25" name="_SourceUrl">
    <vt:lpwstr/>
  </property>
  <property fmtid="{D5CDD505-2E9C-101B-9397-08002B2CF9AE}" pid="26" name="_SharedFileIndex">
    <vt:lpwstr/>
  </property>
  <property fmtid="{D5CDD505-2E9C-101B-9397-08002B2CF9AE}" pid="27" name="ComplianceAssetId">
    <vt:lpwstr/>
  </property>
  <property fmtid="{D5CDD505-2E9C-101B-9397-08002B2CF9AE}" pid="28" name="TemplateUrl">
    <vt:lpwstr/>
  </property>
  <property fmtid="{D5CDD505-2E9C-101B-9397-08002B2CF9AE}" pid="29" name="_ExtendedDescription">
    <vt:lpwstr/>
  </property>
  <property fmtid="{D5CDD505-2E9C-101B-9397-08002B2CF9AE}" pid="30" name="TriggerFlowInfo">
    <vt:lpwstr/>
  </property>
</Properties>
</file>