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wentpolice.sharepoint.com/sites/GPA-EstatesRecords/ACOR EST 02 Annual Report Strategy  Performance/"/>
    </mc:Choice>
  </mc:AlternateContent>
  <xr:revisionPtr revIDLastSave="0" documentId="8_{F7548D81-68BF-4F88-BB49-50DBCDEBF5FD}" xr6:coauthVersionLast="47" xr6:coauthVersionMax="47" xr10:uidLastSave="{00000000-0000-0000-0000-000000000000}"/>
  <bookViews>
    <workbookView xWindow="15" yWindow="0" windowWidth="28770" windowHeight="15600" xr2:uid="{03FDA084-3FB0-490F-8F1F-11774FC73639}"/>
  </bookViews>
  <sheets>
    <sheet name="Summary-programme &amp; spend 22_23" sheetId="1" r:id="rId1"/>
  </sheets>
  <externalReferences>
    <externalReference r:id="rId2"/>
    <externalReference r:id="rId3"/>
  </externalReferences>
  <definedNames>
    <definedName name="DataRange" localSheetId="0">#REF!</definedName>
    <definedName name="DataRange">#REF!</definedName>
    <definedName name="fgjkdfh" localSheetId="0">#REF!</definedName>
    <definedName name="fgjkdfh">#REF!</definedName>
    <definedName name="HeaderRange" localSheetId="0">#REF!</definedName>
    <definedName name="HeaderRange">#REF!</definedName>
    <definedName name="SortRange" localSheetId="0">#REF!</definedName>
    <definedName name="SortRange">#REF!</definedName>
    <definedName name="Summary" localSheetId="0">#REF!</definedName>
    <definedName name="Summary">#REF!</definedName>
    <definedName name="Titles" localSheetId="0">#REF!</definedName>
    <definedName name="Titles">#REF!</definedName>
    <definedName name="TopSection" localSheetId="0">#REF!</definedName>
    <definedName name="TopSection">#REF!</definedName>
    <definedName name="yhdy">[1]Sheet1!$A$1:$I$645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G36" i="1"/>
  <c r="E35" i="1"/>
  <c r="E34" i="1"/>
  <c r="G34" i="1" s="1"/>
  <c r="F33" i="1"/>
  <c r="E33" i="1"/>
  <c r="F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D23" i="1"/>
  <c r="E22" i="1"/>
  <c r="G22" i="1" s="1"/>
  <c r="E21" i="1"/>
  <c r="G21" i="1" s="1"/>
  <c r="E20" i="1"/>
  <c r="G20" i="1" s="1"/>
  <c r="G19" i="1"/>
  <c r="E18" i="1"/>
  <c r="G18" i="1" s="1"/>
  <c r="E17" i="1"/>
  <c r="G17" i="1" s="1"/>
  <c r="F16" i="1"/>
  <c r="E16" i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F7" i="1"/>
  <c r="E7" i="1"/>
  <c r="G16" i="1" l="1"/>
  <c r="G33" i="1"/>
  <c r="E37" i="1"/>
  <c r="G35" i="1"/>
  <c r="F37" i="1"/>
  <c r="G23" i="1"/>
  <c r="D37" i="1"/>
  <c r="G7" i="1"/>
  <c r="G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 Zoe</author>
    <author>tc={7C1B326A-FA38-452D-9C85-BAF01CCC5FF0}</author>
    <author>tc={7775199E-6886-4432-B95F-F7A78AE11BCB}</author>
  </authors>
  <commentList>
    <comment ref="D2" authorId="0" shapeId="0" xr:uid="{7F71F530-E6C2-4AD8-8BE6-9CBACF276E15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planned budget plus authorised changes</t>
        </r>
      </text>
    </comment>
    <comment ref="A7" authorId="1" shapeId="0" xr:uid="{7C1B326A-FA38-452D-9C85-BAF01CCC5FF0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A12" authorId="2" shapeId="0" xr:uid="{7775199E-6886-4432-B95F-F7A78AE11BC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</commentList>
</comments>
</file>

<file path=xl/sharedStrings.xml><?xml version="1.0" encoding="utf-8"?>
<sst xmlns="http://schemas.openxmlformats.org/spreadsheetml/2006/main" count="72" uniqueCount="66">
  <si>
    <t>Summary of Programme with Capital &amp; Revenue Budgets &amp; Expenditure 2022/23 - @ 31/03/2023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</si>
  <si>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</si>
  <si>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</si>
  <si>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</si>
  <si>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</si>
  <si>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</si>
  <si>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</si>
  <si>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</si>
  <si>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</si>
  <si>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>Budget</t>
  </si>
  <si>
    <t>To Date</t>
  </si>
  <si>
    <t>£'000s</t>
  </si>
  <si>
    <t>£'000's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</si>
  <si>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</si>
  <si>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</si>
  <si>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</si>
  <si>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</si>
  <si>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</si>
  <si>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</si>
  <si>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</si>
  <si>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</si>
  <si>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</si>
  <si>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</si>
  <si>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CAP00080</t>
  </si>
  <si>
    <t>Maindee refurbishment</t>
  </si>
  <si>
    <t>CAP00081</t>
  </si>
  <si>
    <t>Property &amp; evidence store</t>
  </si>
  <si>
    <t>CAP00087</t>
  </si>
  <si>
    <t>Carbon Trust (LED lighting)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</si>
  <si>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</si>
  <si>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</si>
  <si>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</si>
  <si>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</si>
  <si>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</si>
  <si>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</si>
  <si>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Victims Hub &amp; Admin of Justice/Dilapidations Pontypool</t>
  </si>
  <si>
    <t>CAP00095</t>
  </si>
  <si>
    <t>Electric Vehicle Charging Points</t>
  </si>
  <si>
    <t>CAP00099</t>
  </si>
  <si>
    <t>Sustainability Project</t>
  </si>
  <si>
    <t>CAP00107</t>
  </si>
  <si>
    <t>Operational Safety Store</t>
  </si>
  <si>
    <t>CAP00114</t>
  </si>
  <si>
    <t>TSU Re-provision</t>
  </si>
  <si>
    <t>CAP00101</t>
  </si>
  <si>
    <t>Provisional OST training @ Mamhilad</t>
  </si>
  <si>
    <t>CAP00102</t>
  </si>
  <si>
    <t>Uniform stores at Pontypool</t>
  </si>
  <si>
    <t>CAP00100</t>
  </si>
  <si>
    <t>Site security</t>
  </si>
  <si>
    <t>CAP00110</t>
  </si>
  <si>
    <t xml:space="preserve">Remodelling/delaps @ Vantage Point </t>
  </si>
  <si>
    <t>CAP00112</t>
  </si>
  <si>
    <t xml:space="preserve">Newport Central front office remodelling </t>
  </si>
  <si>
    <t>CAP00098</t>
  </si>
  <si>
    <t>Blackwood Watercourse</t>
  </si>
  <si>
    <t>CAP00113</t>
  </si>
  <si>
    <t>Upgrade CCTV - custody</t>
  </si>
  <si>
    <t xml:space="preserve">Estates Strategy - Police Hubs </t>
  </si>
  <si>
    <t>CAP00054</t>
  </si>
  <si>
    <t>Abergavenny Police Station new build</t>
  </si>
  <si>
    <t>CAP00060</t>
  </si>
  <si>
    <t>Gwent Police Operational Facility</t>
  </si>
  <si>
    <t>CAP00084</t>
  </si>
  <si>
    <t>Fleet Workshops relocation</t>
  </si>
  <si>
    <t>Estates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</si>
</sst>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[Red]\-#,##0\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3" fontId="3" fillId="0" borderId="2" xfId="1" applyNumberFormat="1" applyBorder="1" applyAlignment="1">
      <alignment horizontal="center"/>
    </xf>
    <xf numFmtId="3" fontId="3" fillId="0" borderId="4" xfId="1" applyNumberFormat="1" applyBorder="1" applyAlignment="1">
      <alignment horizontal="center"/>
    </xf>
    <xf numFmtId="3" fontId="3" fillId="0" borderId="3" xfId="1" applyNumberFormat="1" applyBorder="1" applyAlignment="1">
      <alignment horizontal="center"/>
    </xf>
    <xf numFmtId="3" fontId="3" fillId="0" borderId="5" xfId="1" applyNumberForma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3" fontId="3" fillId="0" borderId="5" xfId="1" applyNumberFormat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0" fontId="0" fillId="0" borderId="8" xfId="0" applyBorder="1"/>
    <xf numFmtId="3" fontId="4" fillId="0" borderId="1" xfId="1" applyNumberFormat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164" fontId="0" fillId="0" borderId="5" xfId="0" applyNumberFormat="1" applyBorder="1"/>
    <xf numFmtId="164" fontId="1" fillId="3" borderId="9" xfId="0" applyNumberFormat="1" applyFont="1" applyFill="1" applyBorder="1"/>
    <xf numFmtId="164" fontId="1" fillId="3" borderId="11" xfId="0" applyNumberFormat="1" applyFont="1" applyFill="1" applyBorder="1"/>
    <xf numFmtId="0" fontId="1" fillId="0" borderId="0" xfId="0" applyFont="1"/>
    <xf numFmtId="0" fontId="5" fillId="0" borderId="5" xfId="0" applyFont="1" applyBorder="1"/>
    <xf numFmtId="0" fontId="6" fillId="0" borderId="5" xfId="0" applyFont="1" applyBorder="1"/>
    <xf numFmtId="0" fontId="1" fillId="0" borderId="5" xfId="0" applyFont="1" applyBorder="1"/>
    <xf numFmtId="0" fontId="4" fillId="0" borderId="6" xfId="1" applyFont="1" applyBorder="1"/>
    <xf numFmtId="0" fontId="7" fillId="0" borderId="5" xfId="0" applyFont="1" applyBorder="1"/>
    <xf numFmtId="3" fontId="3" fillId="0" borderId="0" xfId="1" applyNumberFormat="1" applyAlignment="1">
      <alignment horizontal="center"/>
    </xf>
    <xf numFmtId="3" fontId="3" fillId="2" borderId="0" xfId="1" applyNumberFormat="1" applyFill="1" applyAlignment="1">
      <alignment horizontal="center" wrapText="1"/>
    </xf>
    <xf numFmtId="3" fontId="3" fillId="2" borderId="0" xfId="1" applyNumberFormat="1" applyFill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164" fontId="0" fillId="0" borderId="6" xfId="0" applyNumberFormat="1" applyBorder="1"/>
    <xf numFmtId="41" fontId="0" fillId="2" borderId="0" xfId="0" applyNumberFormat="1" applyFill="1"/>
    <xf numFmtId="41" fontId="0" fillId="0" borderId="0" xfId="0" applyNumberFormat="1"/>
    <xf numFmtId="41" fontId="0" fillId="0" borderId="6" xfId="0" applyNumberFormat="1" applyBorder="1"/>
    <xf numFmtId="164" fontId="1" fillId="3" borderId="10" xfId="0" applyNumberFormat="1" applyFont="1" applyFill="1" applyBorder="1"/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3" fontId="3" fillId="2" borderId="4" xfId="1" applyNumberFormat="1" applyFill="1" applyBorder="1" applyAlignment="1">
      <alignment horizontal="center" wrapText="1"/>
    </xf>
    <xf numFmtId="3" fontId="3" fillId="2" borderId="0" xfId="1" applyNumberFormat="1" applyFill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3" fontId="3" fillId="0" borderId="6" xfId="1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F8AE55D8-D239-46F6-A988-E078218669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MANACC\Project%20Accounting\Capital%20Report\2022_23\Capital%20Report%20March%20Year%20End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-programme &amp; spend 22_23"/>
      <sheetName val="Cap Pivot"/>
      <sheetName val="Cap Data"/>
      <sheetName val="Rev Pivot"/>
      <sheetName val="Rev Data"/>
      <sheetName val="Data 21_22"/>
      <sheetName val="Data 21_22 (may)"/>
      <sheetName val="Data 21_22 (9th July)"/>
      <sheetName val="Data 21_22 (23th August)"/>
      <sheetName val="Data 21_22 (30th Sept)"/>
      <sheetName val="Data 21_22 (30th Oct)"/>
      <sheetName val="Data 21_22 (Nov)"/>
      <sheetName val="Data 21_22 (Dec)"/>
      <sheetName val="Notes"/>
      <sheetName val="Data drop 06_12_22"/>
      <sheetName val="Data drop 12_12_22"/>
      <sheetName val="DCS PO"/>
      <sheetName val="Data Drop 03_04_23"/>
      <sheetName val="Data drop 25_04_23"/>
      <sheetName val="Data Drop 26_04_23"/>
      <sheetName val="Sheet5"/>
      <sheetName val="Sheet4"/>
      <sheetName val="Data drop 03_05_23"/>
      <sheetName val="xxx99999"/>
      <sheetName val="Month 1 23_24"/>
      <sheetName val="Data Drop 03_03_23"/>
      <sheetName val="Data Drop 09_03_23"/>
      <sheetName val="Data drop 01_02_23"/>
      <sheetName val="Data drop 10_02_23"/>
      <sheetName val="Data drop 06_01_23"/>
      <sheetName val="Data drop 12_01_23"/>
      <sheetName val="data drop 18_11_2022"/>
      <sheetName val="data drop 04_10_22"/>
      <sheetName val="data drop 10_10_22"/>
      <sheetName val="Data Drop  06_09"/>
      <sheetName val="Data Drop 12_09"/>
      <sheetName val="Data Drop 18_05"/>
      <sheetName val="Data Drop 07_06"/>
      <sheetName val="Data Drop 04_07"/>
      <sheetName val="Data Drop 12_07"/>
    </sheetNames>
    <sheetDataSet>
      <sheetData sheetId="0"/>
      <sheetData sheetId="1">
        <row r="4">
          <cell r="A4" t="str">
            <v>CAP00001</v>
          </cell>
          <cell r="B4">
            <v>355810.04</v>
          </cell>
        </row>
        <row r="5">
          <cell r="A5" t="str">
            <v>CAP00002</v>
          </cell>
          <cell r="B5">
            <v>893710.64000000025</v>
          </cell>
        </row>
        <row r="6">
          <cell r="A6" t="str">
            <v>CAP00003</v>
          </cell>
          <cell r="B6">
            <v>245626.07</v>
          </cell>
        </row>
        <row r="7">
          <cell r="A7" t="str">
            <v>CAP00042</v>
          </cell>
          <cell r="B7">
            <v>65574.369999999937</v>
          </cell>
        </row>
        <row r="8">
          <cell r="A8" t="str">
            <v>RDS00001</v>
          </cell>
          <cell r="B8">
            <v>845449</v>
          </cell>
        </row>
        <row r="9">
          <cell r="A9" t="str">
            <v>CAP00085</v>
          </cell>
          <cell r="B9">
            <v>0</v>
          </cell>
        </row>
        <row r="10">
          <cell r="A10" t="str">
            <v>CAP00078</v>
          </cell>
          <cell r="B10">
            <v>263026.08999999997</v>
          </cell>
        </row>
        <row r="11">
          <cell r="A11" t="str">
            <v>XXX99999</v>
          </cell>
          <cell r="B11">
            <v>879476.7</v>
          </cell>
        </row>
        <row r="12">
          <cell r="A12" t="str">
            <v>CAP00039</v>
          </cell>
          <cell r="B12">
            <v>0</v>
          </cell>
        </row>
        <row r="13">
          <cell r="A13" t="str">
            <v>CAP00077</v>
          </cell>
          <cell r="B13">
            <v>284414.95</v>
          </cell>
        </row>
        <row r="14">
          <cell r="A14" t="str">
            <v>CAP00111</v>
          </cell>
          <cell r="B14">
            <v>121725.73</v>
          </cell>
        </row>
        <row r="15">
          <cell r="A15" t="str">
            <v>CAP00004</v>
          </cell>
          <cell r="B15">
            <v>667</v>
          </cell>
        </row>
        <row r="16">
          <cell r="A16" t="str">
            <v>CAP00069</v>
          </cell>
          <cell r="B16">
            <v>19330</v>
          </cell>
        </row>
        <row r="17">
          <cell r="A17" t="str">
            <v>CAP00106</v>
          </cell>
          <cell r="B17">
            <v>8048.9</v>
          </cell>
        </row>
        <row r="18">
          <cell r="A18" t="str">
            <v>CAP00054</v>
          </cell>
          <cell r="B18">
            <v>876965.41999999993</v>
          </cell>
        </row>
        <row r="19">
          <cell r="A19" t="str">
            <v>CAP00071</v>
          </cell>
          <cell r="B19">
            <v>120352.24</v>
          </cell>
        </row>
        <row r="20">
          <cell r="A20" t="str">
            <v>CAP00108</v>
          </cell>
          <cell r="B20">
            <v>1596219</v>
          </cell>
        </row>
        <row r="21">
          <cell r="A21" t="str">
            <v>CAP00103</v>
          </cell>
          <cell r="B21">
            <v>5000</v>
          </cell>
        </row>
        <row r="22">
          <cell r="A22" t="str">
            <v>CAP00105</v>
          </cell>
          <cell r="B22">
            <v>824291.86</v>
          </cell>
        </row>
      </sheetData>
      <sheetData sheetId="2"/>
      <sheetData sheetId="3">
        <row r="4">
          <cell r="A4" t="str">
            <v>CAP00009</v>
          </cell>
          <cell r="B4">
            <v>25277.720000000005</v>
          </cell>
        </row>
        <row r="5">
          <cell r="A5" t="str">
            <v>CAP00010</v>
          </cell>
          <cell r="B5">
            <v>758132.64999999979</v>
          </cell>
        </row>
        <row r="6">
          <cell r="A6" t="str">
            <v>CAP00042</v>
          </cell>
          <cell r="B6">
            <v>313951.59000000003</v>
          </cell>
        </row>
        <row r="7">
          <cell r="A7" t="str">
            <v>CAP00048</v>
          </cell>
          <cell r="B7">
            <v>120186.6</v>
          </cell>
        </row>
        <row r="8">
          <cell r="A8" t="str">
            <v>CAP00054</v>
          </cell>
          <cell r="B8">
            <v>325707.53000000003</v>
          </cell>
        </row>
        <row r="9">
          <cell r="A9" t="str">
            <v>CAP00059</v>
          </cell>
          <cell r="B9">
            <v>0</v>
          </cell>
        </row>
        <row r="10">
          <cell r="A10" t="str">
            <v>CAP00060</v>
          </cell>
          <cell r="B10">
            <v>1242239.8900000001</v>
          </cell>
        </row>
        <row r="11">
          <cell r="A11" t="str">
            <v>CAP00064</v>
          </cell>
          <cell r="B11">
            <v>379585.33999999997</v>
          </cell>
        </row>
        <row r="12">
          <cell r="A12" t="str">
            <v>CAP00069</v>
          </cell>
          <cell r="B12">
            <v>-7.3599999999997863</v>
          </cell>
        </row>
        <row r="13">
          <cell r="A13" t="str">
            <v>CAP00076</v>
          </cell>
          <cell r="B13">
            <v>65864</v>
          </cell>
        </row>
        <row r="14">
          <cell r="A14" t="str">
            <v>CAP00078</v>
          </cell>
          <cell r="B14">
            <v>177297.27999999997</v>
          </cell>
        </row>
        <row r="15">
          <cell r="A15" t="str">
            <v>CAP00080</v>
          </cell>
          <cell r="B15">
            <v>117226.38999999998</v>
          </cell>
        </row>
        <row r="16">
          <cell r="A16" t="str">
            <v>CAP00081</v>
          </cell>
          <cell r="B16">
            <v>5781.13</v>
          </cell>
        </row>
        <row r="17">
          <cell r="A17" t="str">
            <v>CAP00084</v>
          </cell>
          <cell r="B17">
            <v>294252.38</v>
          </cell>
        </row>
        <row r="18">
          <cell r="A18" t="str">
            <v>CAP00085</v>
          </cell>
          <cell r="B18">
            <v>212613.84</v>
          </cell>
        </row>
        <row r="19">
          <cell r="A19" t="str">
            <v>CAP00087</v>
          </cell>
          <cell r="B19">
            <v>50281.920000000013</v>
          </cell>
        </row>
        <row r="20">
          <cell r="A20" t="str">
            <v>CAP00088</v>
          </cell>
          <cell r="B20">
            <v>15328.15</v>
          </cell>
        </row>
        <row r="21">
          <cell r="A21" t="str">
            <v>CAP00095</v>
          </cell>
          <cell r="B21">
            <v>78782.110000000044</v>
          </cell>
        </row>
        <row r="22">
          <cell r="A22" t="str">
            <v>RDS00001</v>
          </cell>
          <cell r="B22">
            <v>35702.500000000058</v>
          </cell>
        </row>
        <row r="23">
          <cell r="A23" t="str">
            <v>RDS00002</v>
          </cell>
          <cell r="B23">
            <v>0</v>
          </cell>
        </row>
        <row r="24">
          <cell r="A24" t="str">
            <v>CAP00075</v>
          </cell>
          <cell r="B24">
            <v>2464.6</v>
          </cell>
        </row>
        <row r="25">
          <cell r="A25" t="str">
            <v>CAP00089</v>
          </cell>
          <cell r="B25">
            <v>1082.6300000000047</v>
          </cell>
        </row>
        <row r="26">
          <cell r="A26" t="str">
            <v>CAP00107</v>
          </cell>
          <cell r="B26">
            <v>61674.80000000001</v>
          </cell>
        </row>
        <row r="27">
          <cell r="A27" t="str">
            <v>CAP00101</v>
          </cell>
          <cell r="B27">
            <v>205648.72</v>
          </cell>
        </row>
        <row r="28">
          <cell r="A28" t="str">
            <v>CAP00104</v>
          </cell>
          <cell r="B28">
            <v>61632.6</v>
          </cell>
        </row>
        <row r="29">
          <cell r="A29" t="str">
            <v>CAP00108</v>
          </cell>
          <cell r="B29">
            <v>132770.43</v>
          </cell>
        </row>
        <row r="30">
          <cell r="A30" t="str">
            <v>CAP00074</v>
          </cell>
          <cell r="B30">
            <v>17324</v>
          </cell>
        </row>
        <row r="31">
          <cell r="A31" t="str">
            <v>CAP00103</v>
          </cell>
          <cell r="B31">
            <v>20797</v>
          </cell>
        </row>
        <row r="32">
          <cell r="A32" t="str">
            <v>CAP00109</v>
          </cell>
          <cell r="B32">
            <v>-95000</v>
          </cell>
        </row>
        <row r="33">
          <cell r="A33" t="str">
            <v>CAP00093</v>
          </cell>
          <cell r="B33">
            <v>1139.6100000000001</v>
          </cell>
        </row>
        <row r="34">
          <cell r="A34" t="str">
            <v>CAP00100</v>
          </cell>
          <cell r="B34">
            <v>43293.65</v>
          </cell>
        </row>
        <row r="35">
          <cell r="A35" t="str">
            <v>CAP00102</v>
          </cell>
          <cell r="B35">
            <v>261164.58</v>
          </cell>
        </row>
        <row r="36">
          <cell r="A36" t="str">
            <v>CAP00077</v>
          </cell>
          <cell r="B36">
            <v>59976.320000000007</v>
          </cell>
        </row>
        <row r="37">
          <cell r="A37" t="str">
            <v>CAP00003</v>
          </cell>
          <cell r="B37">
            <v>0</v>
          </cell>
        </row>
        <row r="38">
          <cell r="A38" t="str">
            <v>CAP00111</v>
          </cell>
          <cell r="B38">
            <v>493.2</v>
          </cell>
        </row>
        <row r="39">
          <cell r="A39" t="str">
            <v>CAP00072</v>
          </cell>
          <cell r="B39">
            <v>39039.370000000003</v>
          </cell>
        </row>
        <row r="40">
          <cell r="A40" t="str">
            <v>CAP00065</v>
          </cell>
          <cell r="B40">
            <v>5049.8099999999995</v>
          </cell>
        </row>
        <row r="41">
          <cell r="A41" t="str">
            <v>CAP00110</v>
          </cell>
          <cell r="B41">
            <v>55026.670000000006</v>
          </cell>
        </row>
        <row r="42">
          <cell r="A42" t="str">
            <v>CAP00098</v>
          </cell>
          <cell r="B42">
            <v>1889.7600000000002</v>
          </cell>
        </row>
        <row r="43">
          <cell r="A43" t="str">
            <v>CAP00105</v>
          </cell>
          <cell r="B43">
            <v>55655.639999999985</v>
          </cell>
        </row>
        <row r="44">
          <cell r="A44" t="str">
            <v>CAP00025</v>
          </cell>
          <cell r="B44">
            <v>0</v>
          </cell>
        </row>
        <row r="45">
          <cell r="A45" t="str">
            <v>CAP00099</v>
          </cell>
          <cell r="B45">
            <v>163471.41</v>
          </cell>
        </row>
        <row r="46">
          <cell r="A46" t="str">
            <v>CAP00067</v>
          </cell>
          <cell r="B46">
            <v>11495</v>
          </cell>
        </row>
        <row r="47">
          <cell r="A47" t="str">
            <v>CAP00092</v>
          </cell>
          <cell r="B47">
            <v>590209.07999999996</v>
          </cell>
        </row>
        <row r="48">
          <cell r="A48" t="str">
            <v>CAP00106</v>
          </cell>
          <cell r="B48">
            <v>3666.66</v>
          </cell>
        </row>
        <row r="49">
          <cell r="A49" t="str">
            <v>CAP00112</v>
          </cell>
          <cell r="B49">
            <v>15000</v>
          </cell>
        </row>
        <row r="50">
          <cell r="A50" t="str">
            <v>XXX99999</v>
          </cell>
          <cell r="B50">
            <v>5570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38DEC575-C844-46F4-9932-D563936E0C35}" userId="S::Zoe.Morris@gwent.police.uk::d9e53845-d50c-4512-a87e-b5161b8fba2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2-06-13T12:12:29.20" personId="{38DEC575-C844-46F4-9932-D563936E0C35}" id="{7C1B326A-FA38-452D-9C85-BAF01CCC5FF0}">
    <text>De-commisioning and decant included</text>
  </threadedComment>
  <threadedComment ref="A12" dT="2022-09-13T08:59:46.93" personId="{38DEC575-C844-46F4-9932-D563936E0C35}" id="{7775199E-6886-4432-B95F-F7A78AE11BCB}">
    <text>include CAP00074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A570-530B-4359-822E-8B4DC7409C0E}">
  <sheetPr>
    <tabColor theme="9" tint="0.39997558519241921"/>
    <pageSetUpPr fitToPage="1"/>
  </sheetPr>
  <dimension ref="A1:G37"/>
  <sheetViews>
    <sheetView tabSelected="1" zoomScale="90" zoomScaleNormal="90" workbookViewId="0">
      <pane xSplit="2" ySplit="5" topLeftCell="C6" activePane="bottomRight" state="frozen"/>
      <selection pane="bottomRight" activeCell="I34" sqref="I34:I35"/>
      <selection pane="bottomLeft" activeCell="M35" sqref="M35"/>
      <selection pane="topRight" activeCell="M35" sqref="M35"/>
    </sheetView>
  </sheetViews>
  <sheetFormatPr defaultRowHeight="15"/>
  <cols>
    <col min="1" max="1" width="12" customWidth="1"/>
    <col min="2" max="2" width="49.7109375" customWidth="1"/>
    <col min="3" max="3" width="12.28515625" customWidth="1"/>
    <col min="4" max="4" width="12.7109375" customWidth="1"/>
    <col min="5" max="5" width="10.85546875" customWidth="1"/>
    <col min="6" max="6" width="10.7109375" customWidth="1"/>
    <col min="7" max="7" width="11.5703125" customWidth="1"/>
    <col min="8" max="8" width="10.5703125" bestFit="1" customWidth="1"/>
  </cols>
  <sheetData>
    <row r="1" spans="1:7" s="1" customFormat="1" ht="29.25" customHeight="1" thickBot="1">
      <c r="A1" s="38" t="s">
        <v>0</v>
      </c>
      <c r="B1" s="38"/>
      <c r="C1" s="38"/>
      <c r="D1" s="38"/>
      <c r="E1" s="38"/>
      <c r="F1" s="38"/>
      <c r="G1" s="38"/>
    </row>
    <row r="2" spans="1:7">
      <c r="A2" s="2"/>
      <c r="B2" s="3"/>
      <c r="C2" s="4" t="s">
        <v>1</v>
      </c>
      <c r="D2" s="5" t="s">
        <v>2</v>
      </c>
      <c r="E2" s="39" t="s">
        <v>3</v>
      </c>
      <c r="F2" s="39" t="s">
        <v>4</v>
      </c>
      <c r="G2" s="6"/>
    </row>
    <row r="3" spans="1:7" ht="25.5" customHeight="1">
      <c r="A3" s="41" t="s">
        <v>5</v>
      </c>
      <c r="B3" s="42"/>
      <c r="C3" s="7" t="s">
        <v>6</v>
      </c>
      <c r="D3" s="26" t="s">
        <v>7</v>
      </c>
      <c r="E3" s="40"/>
      <c r="F3" s="40"/>
      <c r="G3" s="43" t="s">
        <v>8</v>
      </c>
    </row>
    <row r="4" spans="1:7">
      <c r="A4" s="8"/>
      <c r="B4" s="9"/>
      <c r="C4" s="10" t="s">
        <v>9</v>
      </c>
      <c r="D4" s="26" t="s">
        <v>9</v>
      </c>
      <c r="E4" s="27" t="s">
        <v>10</v>
      </c>
      <c r="F4" s="28" t="s">
        <v>10</v>
      </c>
      <c r="G4" s="43"/>
    </row>
    <row r="5" spans="1:7" ht="15.75" thickBot="1">
      <c r="A5" s="11"/>
      <c r="B5" s="12"/>
      <c r="C5" s="11" t="s">
        <v>11</v>
      </c>
      <c r="D5" s="13" t="s">
        <v>11</v>
      </c>
      <c r="E5" s="14" t="s">
        <v>11</v>
      </c>
      <c r="F5" s="15" t="s">
        <v>11</v>
      </c>
      <c r="G5" s="16" t="s">
        <v>12</v>
      </c>
    </row>
    <row r="6" spans="1:7">
      <c r="A6" s="21" t="s">
        <v>13</v>
      </c>
      <c r="B6" s="9"/>
      <c r="C6" s="17"/>
      <c r="D6" s="29"/>
      <c r="E6" s="30"/>
      <c r="F6" s="30"/>
      <c r="G6" s="31"/>
    </row>
    <row r="7" spans="1:7">
      <c r="A7" s="8" t="s">
        <v>14</v>
      </c>
      <c r="B7" s="9" t="s">
        <v>15</v>
      </c>
      <c r="C7" s="17">
        <v>400</v>
      </c>
      <c r="D7" s="29">
        <v>400</v>
      </c>
      <c r="E7" s="32">
        <f>VLOOKUP(A7,'[2]Rev Pivot'!$A$4:$B$50,2,0)/1000+25+3</f>
        <v>341.95159000000001</v>
      </c>
      <c r="F7" s="32">
        <f>VLOOKUP(A7,'[2]Cap Pivot'!$A$4:$B$22,2,0)/1000</f>
        <v>65.574369999999931</v>
      </c>
      <c r="G7" s="31">
        <f>D7-E7-F7</f>
        <v>-7.5259599999999409</v>
      </c>
    </row>
    <row r="8" spans="1:7">
      <c r="A8" s="8"/>
      <c r="B8" s="9"/>
      <c r="C8" s="17"/>
      <c r="D8" s="29"/>
      <c r="E8" s="32"/>
      <c r="F8" s="32"/>
      <c r="G8" s="31"/>
    </row>
    <row r="9" spans="1:7">
      <c r="A9" s="21" t="s">
        <v>16</v>
      </c>
      <c r="B9" s="9"/>
      <c r="C9" s="17"/>
      <c r="D9" s="29"/>
      <c r="E9" s="32"/>
      <c r="F9" s="32"/>
      <c r="G9" s="31"/>
    </row>
    <row r="10" spans="1:7" ht="14.1" customHeight="1">
      <c r="A10" s="8" t="s">
        <v>17</v>
      </c>
      <c r="B10" s="9" t="s">
        <v>18</v>
      </c>
      <c r="C10" s="17">
        <v>500</v>
      </c>
      <c r="D10" s="33">
        <v>650</v>
      </c>
      <c r="E10" s="32">
        <f>VLOOKUP(A10,'[2]Rev Pivot'!$A$4:$B$50,2,0)/1000+67</f>
        <v>825.13264999999978</v>
      </c>
      <c r="F10" s="32"/>
      <c r="G10" s="34">
        <f t="shared" ref="G10:G30" si="0">D10-E10-F10</f>
        <v>-175.13264999999978</v>
      </c>
    </row>
    <row r="11" spans="1:7" ht="14.1" customHeight="1">
      <c r="A11" s="8" t="s">
        <v>19</v>
      </c>
      <c r="B11" s="9" t="s">
        <v>20</v>
      </c>
      <c r="C11" s="17">
        <v>350</v>
      </c>
      <c r="D11" s="33">
        <v>400</v>
      </c>
      <c r="E11" s="32">
        <f>VLOOKUP(A11,'[2]Rev Pivot'!$A$4:$B$50,2,0)/1000</f>
        <v>379.58533999999997</v>
      </c>
      <c r="F11" s="32"/>
      <c r="G11" s="34">
        <f t="shared" si="0"/>
        <v>20.414660000000026</v>
      </c>
    </row>
    <row r="12" spans="1:7">
      <c r="A12" s="8" t="s">
        <v>21</v>
      </c>
      <c r="B12" s="9" t="s">
        <v>22</v>
      </c>
      <c r="C12" s="17">
        <v>0</v>
      </c>
      <c r="D12" s="33">
        <v>250</v>
      </c>
      <c r="E12" s="32">
        <f>VLOOKUP(A12,'[2]Rev Pivot'!$A$4:$B$50,2,0)/1000+17</f>
        <v>82.864000000000004</v>
      </c>
      <c r="F12" s="32"/>
      <c r="G12" s="34">
        <f t="shared" si="0"/>
        <v>167.136</v>
      </c>
    </row>
    <row r="13" spans="1:7" ht="14.1" customHeight="1">
      <c r="A13" s="22" t="s">
        <v>23</v>
      </c>
      <c r="B13" s="9" t="s">
        <v>24</v>
      </c>
      <c r="C13" s="17">
        <v>740</v>
      </c>
      <c r="D13" s="33">
        <v>933.08199999999999</v>
      </c>
      <c r="E13" s="32">
        <f>VLOOKUP(A13,'[2]Rev Pivot'!$A$4:$B$50,2,0)/1000</f>
        <v>117.22638999999998</v>
      </c>
      <c r="F13" s="32"/>
      <c r="G13" s="34">
        <f t="shared" si="0"/>
        <v>815.85561000000007</v>
      </c>
    </row>
    <row r="14" spans="1:7">
      <c r="A14" s="22" t="s">
        <v>25</v>
      </c>
      <c r="B14" s="9" t="s">
        <v>26</v>
      </c>
      <c r="C14" s="17">
        <v>1200</v>
      </c>
      <c r="D14" s="33">
        <v>1200</v>
      </c>
      <c r="E14" s="32">
        <f>VLOOKUP(A14,'[2]Rev Pivot'!$A$4:$B$50,2,0)/1000</f>
        <v>5.7811300000000001</v>
      </c>
      <c r="F14" s="32"/>
      <c r="G14" s="34">
        <f t="shared" si="0"/>
        <v>1194.2188699999999</v>
      </c>
    </row>
    <row r="15" spans="1:7">
      <c r="A15" s="22" t="s">
        <v>27</v>
      </c>
      <c r="B15" s="9" t="s">
        <v>28</v>
      </c>
      <c r="C15" s="17">
        <v>180</v>
      </c>
      <c r="D15" s="33">
        <v>180</v>
      </c>
      <c r="E15" s="32">
        <f>VLOOKUP(A15,'[2]Rev Pivot'!$A$4:$B$50,2,0)/1000</f>
        <v>50.281920000000014</v>
      </c>
      <c r="F15" s="32"/>
      <c r="G15" s="34">
        <f t="shared" si="0"/>
        <v>129.71807999999999</v>
      </c>
    </row>
    <row r="16" spans="1:7">
      <c r="A16" s="22" t="s">
        <v>29</v>
      </c>
      <c r="B16" s="9" t="s">
        <v>30</v>
      </c>
      <c r="C16" s="17">
        <v>0</v>
      </c>
      <c r="D16" s="33">
        <v>0</v>
      </c>
      <c r="E16" s="32">
        <f>VLOOKUP(A16,'[2]Rev Pivot'!$A$4:$B$50,2,0)/1000-31.823</f>
        <v>558.38607999999999</v>
      </c>
      <c r="F16" s="32">
        <f>31.823</f>
        <v>31.823</v>
      </c>
      <c r="G16" s="34">
        <f t="shared" si="0"/>
        <v>-590.20907999999997</v>
      </c>
    </row>
    <row r="17" spans="1:7">
      <c r="A17" s="22" t="s">
        <v>31</v>
      </c>
      <c r="B17" s="9" t="s">
        <v>32</v>
      </c>
      <c r="C17" s="17">
        <v>450</v>
      </c>
      <c r="D17" s="33">
        <v>650</v>
      </c>
      <c r="E17" s="32">
        <f>VLOOKUP(A17,'[2]Rev Pivot'!$A$4:$B$50,2,0)/1000</f>
        <v>1.1396100000000002</v>
      </c>
      <c r="F17" s="32"/>
      <c r="G17" s="34">
        <f t="shared" si="0"/>
        <v>648.86039000000005</v>
      </c>
    </row>
    <row r="18" spans="1:7">
      <c r="A18" s="22" t="s">
        <v>33</v>
      </c>
      <c r="B18" s="9" t="s">
        <v>34</v>
      </c>
      <c r="C18" s="17">
        <v>250</v>
      </c>
      <c r="D18" s="33">
        <v>250</v>
      </c>
      <c r="E18" s="32">
        <f>VLOOKUP(A18,'[2]Rev Pivot'!$A$4:$B$50,2,0)/1000</f>
        <v>1.0826300000000046</v>
      </c>
      <c r="F18" s="32"/>
      <c r="G18" s="34">
        <f t="shared" si="0"/>
        <v>248.91737000000001</v>
      </c>
    </row>
    <row r="19" spans="1:7">
      <c r="A19" s="22" t="s">
        <v>17</v>
      </c>
      <c r="B19" s="9" t="s">
        <v>35</v>
      </c>
      <c r="C19" s="17">
        <v>0</v>
      </c>
      <c r="D19" s="33">
        <v>0</v>
      </c>
      <c r="E19" s="32">
        <v>-67</v>
      </c>
      <c r="F19" s="32"/>
      <c r="G19" s="34">
        <f t="shared" si="0"/>
        <v>67</v>
      </c>
    </row>
    <row r="20" spans="1:7">
      <c r="A20" s="22" t="s">
        <v>36</v>
      </c>
      <c r="B20" s="9" t="s">
        <v>37</v>
      </c>
      <c r="C20" s="17">
        <v>19.8</v>
      </c>
      <c r="D20" s="33">
        <v>250</v>
      </c>
      <c r="E20" s="32">
        <f>VLOOKUP(A20,'[2]Rev Pivot'!$A$4:$B$50,2,0)/1000</f>
        <v>78.782110000000046</v>
      </c>
      <c r="F20" s="32"/>
      <c r="G20" s="34">
        <f t="shared" si="0"/>
        <v>171.21788999999995</v>
      </c>
    </row>
    <row r="21" spans="1:7">
      <c r="A21" s="22" t="s">
        <v>38</v>
      </c>
      <c r="B21" s="9" t="s">
        <v>39</v>
      </c>
      <c r="C21" s="17">
        <v>500</v>
      </c>
      <c r="D21" s="33">
        <v>320</v>
      </c>
      <c r="E21" s="32">
        <f>VLOOKUP(A21,'[2]Rev Pivot'!$A$4:$B$50,2,0)/1000</f>
        <v>163.47140999999999</v>
      </c>
      <c r="F21" s="32"/>
      <c r="G21" s="34">
        <f t="shared" si="0"/>
        <v>156.52859000000001</v>
      </c>
    </row>
    <row r="22" spans="1:7" ht="15" customHeight="1">
      <c r="A22" s="22" t="s">
        <v>40</v>
      </c>
      <c r="B22" s="9" t="s">
        <v>41</v>
      </c>
      <c r="C22" s="17">
        <v>0</v>
      </c>
      <c r="D22" s="33">
        <v>105</v>
      </c>
      <c r="E22" s="32">
        <f>VLOOKUP(A22,'[2]Rev Pivot'!$A$4:$B$50,2,0)/1000</f>
        <v>61.674800000000012</v>
      </c>
      <c r="F22" s="32"/>
      <c r="G22" s="34">
        <f t="shared" si="0"/>
        <v>43.325199999999988</v>
      </c>
    </row>
    <row r="23" spans="1:7" ht="15" customHeight="1">
      <c r="A23" s="22" t="s">
        <v>42</v>
      </c>
      <c r="B23" s="9" t="s">
        <v>43</v>
      </c>
      <c r="C23" s="17"/>
      <c r="D23" s="33">
        <f>250+245</f>
        <v>495</v>
      </c>
      <c r="E23" s="32"/>
      <c r="F23" s="32"/>
      <c r="G23" s="34">
        <f t="shared" si="0"/>
        <v>495</v>
      </c>
    </row>
    <row r="24" spans="1:7">
      <c r="A24" s="8" t="s">
        <v>44</v>
      </c>
      <c r="B24" s="9" t="s">
        <v>45</v>
      </c>
      <c r="C24" s="17">
        <v>220</v>
      </c>
      <c r="D24" s="33">
        <v>220</v>
      </c>
      <c r="E24" s="32">
        <f>VLOOKUP(A24,'[2]Rev Pivot'!$A$4:$B$50,2,0)/1000</f>
        <v>205.64872</v>
      </c>
      <c r="F24" s="32"/>
      <c r="G24" s="34">
        <f t="shared" si="0"/>
        <v>14.351280000000003</v>
      </c>
    </row>
    <row r="25" spans="1:7">
      <c r="A25" s="8" t="s">
        <v>46</v>
      </c>
      <c r="B25" s="9" t="s">
        <v>47</v>
      </c>
      <c r="C25" s="17">
        <v>250</v>
      </c>
      <c r="D25" s="33">
        <v>500</v>
      </c>
      <c r="E25" s="32">
        <f>VLOOKUP(A25,'[2]Rev Pivot'!$A$4:$B$50,2,0)/1000</f>
        <v>261.16458</v>
      </c>
      <c r="F25" s="32"/>
      <c r="G25" s="34">
        <f t="shared" si="0"/>
        <v>238.83542</v>
      </c>
    </row>
    <row r="26" spans="1:7">
      <c r="A26" s="8" t="s">
        <v>48</v>
      </c>
      <c r="B26" s="9" t="s">
        <v>49</v>
      </c>
      <c r="C26" s="17">
        <v>500</v>
      </c>
      <c r="D26" s="33">
        <v>500</v>
      </c>
      <c r="E26" s="32">
        <f>VLOOKUP(A26,'[2]Rev Pivot'!$A$4:$B$50,2,0)/1000</f>
        <v>43.29365</v>
      </c>
      <c r="F26" s="32"/>
      <c r="G26" s="34">
        <f t="shared" si="0"/>
        <v>456.70634999999999</v>
      </c>
    </row>
    <row r="27" spans="1:7">
      <c r="A27" s="8" t="s">
        <v>50</v>
      </c>
      <c r="B27" s="9" t="s">
        <v>51</v>
      </c>
      <c r="C27" s="17">
        <v>0</v>
      </c>
      <c r="D27" s="33">
        <v>100</v>
      </c>
      <c r="E27" s="32">
        <f>VLOOKUP(A27,'[2]Rev Pivot'!$A$4:$B$50,2,0)/1000</f>
        <v>55.026670000000003</v>
      </c>
      <c r="F27" s="32"/>
      <c r="G27" s="34">
        <f t="shared" si="0"/>
        <v>44.973329999999997</v>
      </c>
    </row>
    <row r="28" spans="1:7">
      <c r="A28" s="8" t="s">
        <v>52</v>
      </c>
      <c r="B28" s="9" t="s">
        <v>53</v>
      </c>
      <c r="C28" s="17"/>
      <c r="D28" s="33">
        <v>20</v>
      </c>
      <c r="E28" s="32">
        <f>VLOOKUP(A28,'[2]Rev Pivot'!$A$4:$B$50,2,0)/1000</f>
        <v>15</v>
      </c>
      <c r="F28" s="32"/>
      <c r="G28" s="34">
        <f t="shared" si="0"/>
        <v>5</v>
      </c>
    </row>
    <row r="29" spans="1:7">
      <c r="A29" s="8" t="s">
        <v>54</v>
      </c>
      <c r="B29" s="9" t="s">
        <v>55</v>
      </c>
      <c r="C29" s="17"/>
      <c r="D29" s="33"/>
      <c r="E29" s="32">
        <f>VLOOKUP(A29,'[2]Rev Pivot'!$A$4:$B$50,2,0)/1000</f>
        <v>1.8897600000000003</v>
      </c>
      <c r="F29" s="32"/>
      <c r="G29" s="34">
        <f t="shared" si="0"/>
        <v>-1.8897600000000003</v>
      </c>
    </row>
    <row r="30" spans="1:7">
      <c r="A30" s="8" t="s">
        <v>56</v>
      </c>
      <c r="B30" s="9" t="s">
        <v>57</v>
      </c>
      <c r="C30" s="17"/>
      <c r="D30" s="33"/>
      <c r="E30" s="32"/>
      <c r="F30" s="32">
        <f>19.951+5.744</f>
        <v>25.695</v>
      </c>
      <c r="G30" s="34">
        <f t="shared" si="0"/>
        <v>-25.695</v>
      </c>
    </row>
    <row r="31" spans="1:7">
      <c r="A31" s="8"/>
      <c r="B31" s="9"/>
      <c r="C31" s="17"/>
      <c r="D31" s="33"/>
      <c r="E31" s="32"/>
      <c r="F31" s="32"/>
      <c r="G31" s="34"/>
    </row>
    <row r="32" spans="1:7">
      <c r="A32" s="23" t="s">
        <v>58</v>
      </c>
      <c r="B32" s="24"/>
      <c r="C32" s="17"/>
      <c r="D32" s="29"/>
      <c r="E32" s="32"/>
      <c r="F32" s="32"/>
      <c r="G32" s="34"/>
    </row>
    <row r="33" spans="1:7">
      <c r="A33" s="8" t="s">
        <v>59</v>
      </c>
      <c r="B33" s="9" t="s">
        <v>60</v>
      </c>
      <c r="C33" s="17">
        <v>2808.904</v>
      </c>
      <c r="D33" s="33">
        <v>2101</v>
      </c>
      <c r="E33" s="32">
        <f>VLOOKUP(A33,'[2]Rev Pivot'!$A$4:$B$50,2,0)/1000</f>
        <v>325.70753000000002</v>
      </c>
      <c r="F33" s="32">
        <f>VLOOKUP(A33,'[2]Cap Pivot'!$A$4:$B$22,2,0)/1000</f>
        <v>876.96541999999988</v>
      </c>
      <c r="G33" s="34">
        <f>D33-E33-F33</f>
        <v>898.32704999999999</v>
      </c>
    </row>
    <row r="34" spans="1:7">
      <c r="A34" s="25" t="s">
        <v>61</v>
      </c>
      <c r="B34" s="9" t="s">
        <v>62</v>
      </c>
      <c r="C34" s="17">
        <v>2000</v>
      </c>
      <c r="D34" s="33">
        <v>2661</v>
      </c>
      <c r="E34" s="32">
        <f>VLOOKUP(A34,'[2]Rev Pivot'!$A$4:$B$50,2,0)/1000</f>
        <v>1242.2398900000001</v>
      </c>
      <c r="F34" s="32"/>
      <c r="G34" s="34">
        <f>D34-E34-F34</f>
        <v>1418.7601099999999</v>
      </c>
    </row>
    <row r="35" spans="1:7">
      <c r="A35" s="8" t="s">
        <v>63</v>
      </c>
      <c r="B35" s="9" t="s">
        <v>64</v>
      </c>
      <c r="C35" s="17">
        <v>1296.981</v>
      </c>
      <c r="D35" s="29">
        <v>1597.385</v>
      </c>
      <c r="E35" s="32">
        <f>VLOOKUP(A35,'[2]Rev Pivot'!$A$4:$B$50,2,0)/1000</f>
        <v>294.25238000000002</v>
      </c>
      <c r="F35" s="32"/>
      <c r="G35" s="34">
        <f>D35-E35-F35</f>
        <v>1303.1326199999999</v>
      </c>
    </row>
    <row r="36" spans="1:7" ht="15.75" thickBot="1">
      <c r="A36" s="8"/>
      <c r="B36" s="9"/>
      <c r="C36" s="29"/>
      <c r="D36" s="29"/>
      <c r="E36" s="32"/>
      <c r="F36" s="32"/>
      <c r="G36" s="34">
        <f>D36-E36-F36</f>
        <v>0</v>
      </c>
    </row>
    <row r="37" spans="1:7" s="20" customFormat="1" ht="15.75" thickBot="1">
      <c r="A37" s="36" t="s">
        <v>65</v>
      </c>
      <c r="B37" s="37"/>
      <c r="C37" s="18">
        <f t="shared" ref="C37:E37" si="1">SUM(C7:C35)</f>
        <v>11665.684999999999</v>
      </c>
      <c r="D37" s="19">
        <f t="shared" si="1"/>
        <v>13782.467000000001</v>
      </c>
      <c r="E37" s="19">
        <f t="shared" si="1"/>
        <v>5044.5828400000009</v>
      </c>
      <c r="F37" s="19">
        <f>SUM(F7:F35)</f>
        <v>1000.0577899999998</v>
      </c>
      <c r="G37" s="35">
        <f>SUM(G7:G35)</f>
        <v>7737.8263700000007</v>
      </c>
    </row>
  </sheetData>
  <mergeCells count="6">
    <mergeCell ref="A37:B37"/>
    <mergeCell ref="A1:G1"/>
    <mergeCell ref="E2:E3"/>
    <mergeCell ref="F2:F3"/>
    <mergeCell ref="A3:B3"/>
    <mergeCell ref="G3:G4"/>
  </mergeCells>
  <pageMargins left="0.25" right="0.25" top="0.75" bottom="0.75" header="0.3" footer="0.3"/>
  <pageSetup paperSize="9" scale="8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08385A9F90D41A570F819283EAC77" ma:contentTypeVersion="7" ma:contentTypeDescription="Create a new document." ma:contentTypeScope="" ma:versionID="dfbdb210c53209a7b2648f081073bec1">
  <xsd:schema xmlns:xsd="http://www.w3.org/2001/XMLSchema" xmlns:xs="http://www.w3.org/2001/XMLSchema" xmlns:p="http://schemas.microsoft.com/office/2006/metadata/properties" xmlns:ns2="837a6baa-a36e-4325-bf43-40a64c6202b9" xmlns:ns3="9792b062-e826-42d1-982a-ae453fb5ac48" targetNamespace="http://schemas.microsoft.com/office/2006/metadata/properties" ma:root="true" ma:fieldsID="b0ccd4a7a40b8d3dc34521dfde2231c9" ns2:_="" ns3:_="">
    <xsd:import namespace="837a6baa-a36e-4325-bf43-40a64c6202b9"/>
    <xsd:import namespace="9792b062-e826-42d1-982a-ae453fb5a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a6baa-a36e-4325-bf43-40a64c620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b062-e826-42d1-982a-ae453fb5a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30F855-017A-442F-9994-CF72885E3F90}"/>
</file>

<file path=customXml/itemProps2.xml><?xml version="1.0" encoding="utf-8"?>
<ds:datastoreItem xmlns:ds="http://schemas.openxmlformats.org/officeDocument/2006/customXml" ds:itemID="{6E18F31F-4FBA-4ED6-A23A-7CA76855863A}"/>
</file>

<file path=customXml/itemProps3.xml><?xml version="1.0" encoding="utf-8"?>
<ds:datastoreItem xmlns:ds="http://schemas.openxmlformats.org/officeDocument/2006/customXml" ds:itemID="{E2FFBD4C-4B1F-4B2C-9885-6C48D584EB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Morris Zoe</dc:creator>
  <cp:keywords/>
  <dc:description/>
  <cp:lastModifiedBy>Stephens, Nigel</cp:lastModifiedBy>
  <cp:revision/>
  <dcterms:created xsi:type="dcterms:W3CDTF">2023-07-28T11:15:22Z</dcterms:created>
  <dcterms:modified xsi:type="dcterms:W3CDTF">2023-07-31T07:48:05Z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2023-07-28T11:34:03Z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bdedd163-13f4-4527-95b6-576464bf2c01</vt:lpwstr>
  </property>
  <property fmtid="{D5CDD505-2E9C-101B-9397-08002B2CF9AE}" pid="8" name="MSIP_Label_f2acd28b-79a3-4a0f-b0ff-4b75658b1549_ContentBits">
    <vt:lpwstr>0</vt:lpwstr>
  </property>
  <property fmtid="{D5CDD505-2E9C-101B-9397-08002B2CF9AE}" pid="9" name="ContentTypeId">
    <vt:lpwstr>0x0101007CB08385A9F90D41A570F819283EAC77</vt:lpwstr>
  </property>
  <property fmtid="{D5CDD505-2E9C-101B-9397-08002B2CF9AE}" pid="10" name="Estates_Year">
    <vt:lpwstr>2;#2022|4fd32082-d680-4ba4-bdae-b80b94351587</vt:lpwstr>
  </property>
</Properties>
</file>