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Budget Setting\2022-23\Reserves Strategy\Final\"/>
    </mc:Choice>
  </mc:AlternateContent>
  <xr:revisionPtr revIDLastSave="0" documentId="13_ncr:1_{4C946423-681D-4C0F-BF91-0CF05018517E}" xr6:coauthVersionLast="46" xr6:coauthVersionMax="46" xr10:uidLastSave="{00000000-0000-0000-0000-000000000000}"/>
  <bookViews>
    <workbookView xWindow="-108" yWindow="-108" windowWidth="23256" windowHeight="12576" xr2:uid="{547E2300-910F-41B2-AFD1-A7F506FD1D13}"/>
  </bookViews>
  <sheets>
    <sheet name="Appendix 2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'Appendix 2'!$A$7:$AU$67</definedName>
    <definedName name="App">#REF!</definedName>
    <definedName name="Appendix3d">#REF!</definedName>
    <definedName name="DataRange" localSheetId="0">#REF!</definedName>
    <definedName name="DataRange">#REF!</definedName>
    <definedName name="HeaderRange" localSheetId="0">#REF!</definedName>
    <definedName name="HeaderRange">#REF!</definedName>
    <definedName name="_xlnm.Print_Area" localSheetId="0">'Appendix 2'!$C$1:$BJ$68</definedName>
    <definedName name="Reserves">#REF!</definedName>
    <definedName name="SortRange" localSheetId="0">#REF!</definedName>
    <definedName name="SortRange">#REF!</definedName>
    <definedName name="Summary" localSheetId="0">#REF!</definedName>
    <definedName name="Summary">#REF!</definedName>
    <definedName name="Titles" localSheetId="0">#REF!</definedName>
    <definedName name="Titles">#REF!</definedName>
    <definedName name="TopSection" localSheetId="0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5" i="1" l="1"/>
  <c r="X65" i="1"/>
  <c r="T65" i="1"/>
  <c r="O65" i="1"/>
  <c r="N65" i="1"/>
  <c r="J65" i="1"/>
  <c r="I65" i="1"/>
  <c r="G65" i="1"/>
  <c r="AA63" i="1"/>
  <c r="S63" i="1"/>
  <c r="S65" i="1" s="1"/>
  <c r="L63" i="1"/>
  <c r="AD61" i="1"/>
  <c r="AD65" i="1" s="1"/>
  <c r="Y61" i="1"/>
  <c r="Y65" i="1" s="1"/>
  <c r="L61" i="1"/>
  <c r="Q61" i="1" s="1"/>
  <c r="AC54" i="1"/>
  <c r="Y54" i="1"/>
  <c r="X54" i="1"/>
  <c r="S54" i="1"/>
  <c r="AA52" i="1"/>
  <c r="AA51" i="1"/>
  <c r="AA50" i="1"/>
  <c r="Q50" i="1"/>
  <c r="AD49" i="1"/>
  <c r="AA49" i="1"/>
  <c r="O49" i="1"/>
  <c r="L49" i="1"/>
  <c r="AA48" i="1"/>
  <c r="L48" i="1"/>
  <c r="Q48" i="1" s="1"/>
  <c r="AA47" i="1"/>
  <c r="T47" i="1"/>
  <c r="T54" i="1" s="1"/>
  <c r="O47" i="1"/>
  <c r="Q47" i="1" s="1"/>
  <c r="AA46" i="1"/>
  <c r="L46" i="1"/>
  <c r="Q46" i="1" s="1"/>
  <c r="L45" i="1"/>
  <c r="Q45" i="1" s="1"/>
  <c r="V45" i="1" s="1"/>
  <c r="AA42" i="1"/>
  <c r="L42" i="1"/>
  <c r="AD40" i="1"/>
  <c r="AA40" i="1"/>
  <c r="J40" i="1"/>
  <c r="L40" i="1" s="1"/>
  <c r="Q40" i="1" s="1"/>
  <c r="AD38" i="1"/>
  <c r="AA38" i="1"/>
  <c r="Q38" i="1"/>
  <c r="T34" i="1"/>
  <c r="O34" i="1"/>
  <c r="O54" i="1" s="1"/>
  <c r="AA32" i="1"/>
  <c r="L32" i="1"/>
  <c r="AD29" i="1"/>
  <c r="Y29" i="1"/>
  <c r="AA29" i="1" s="1"/>
  <c r="T29" i="1"/>
  <c r="Q29" i="1"/>
  <c r="AD28" i="1"/>
  <c r="Y28" i="1"/>
  <c r="AA28" i="1" s="1"/>
  <c r="L28" i="1"/>
  <c r="Q28" i="1" s="1"/>
  <c r="AD27" i="1"/>
  <c r="Y27" i="1"/>
  <c r="AA27" i="1" s="1"/>
  <c r="J27" i="1"/>
  <c r="L27" i="1" s="1"/>
  <c r="Q27" i="1" s="1"/>
  <c r="AD26" i="1"/>
  <c r="Y26" i="1"/>
  <c r="AA26" i="1" s="1"/>
  <c r="L26" i="1"/>
  <c r="Q26" i="1" s="1"/>
  <c r="AD25" i="1"/>
  <c r="Y25" i="1"/>
  <c r="AA25" i="1" s="1"/>
  <c r="L25" i="1"/>
  <c r="Q25" i="1" s="1"/>
  <c r="AD24" i="1"/>
  <c r="Y24" i="1"/>
  <c r="AA24" i="1" s="1"/>
  <c r="L24" i="1"/>
  <c r="Q24" i="1" s="1"/>
  <c r="AD23" i="1"/>
  <c r="Y23" i="1"/>
  <c r="AA23" i="1" s="1"/>
  <c r="J23" i="1"/>
  <c r="L23" i="1" s="1"/>
  <c r="Q23" i="1" s="1"/>
  <c r="AA22" i="1"/>
  <c r="Q22" i="1"/>
  <c r="AD21" i="1"/>
  <c r="Y21" i="1"/>
  <c r="Y34" i="1" s="1"/>
  <c r="X21" i="1"/>
  <c r="V21" i="1"/>
  <c r="S21" i="1"/>
  <c r="S34" i="1" s="1"/>
  <c r="L21" i="1"/>
  <c r="Q21" i="1" s="1"/>
  <c r="AA18" i="1"/>
  <c r="Q18" i="1"/>
  <c r="AC17" i="1"/>
  <c r="X17" i="1"/>
  <c r="AA17" i="1" s="1"/>
  <c r="I17" i="1"/>
  <c r="L17" i="1" s="1"/>
  <c r="Q17" i="1" s="1"/>
  <c r="AC16" i="1"/>
  <c r="X16" i="1"/>
  <c r="I16" i="1"/>
  <c r="L16" i="1" s="1"/>
  <c r="Q16" i="1" s="1"/>
  <c r="AC15" i="1"/>
  <c r="AA15" i="1"/>
  <c r="I15" i="1"/>
  <c r="L15" i="1" s="1"/>
  <c r="N34" i="1"/>
  <c r="N54" i="1" s="1"/>
  <c r="G34" i="1"/>
  <c r="G54" i="1" s="1"/>
  <c r="AD11" i="1"/>
  <c r="AC11" i="1"/>
  <c r="Y11" i="1"/>
  <c r="X11" i="1"/>
  <c r="T11" i="1"/>
  <c r="S11" i="1"/>
  <c r="O11" i="1"/>
  <c r="N11" i="1"/>
  <c r="L11" i="1"/>
  <c r="J11" i="1"/>
  <c r="I11" i="1"/>
  <c r="G11" i="1"/>
  <c r="Q10" i="1"/>
  <c r="Q11" i="1" s="1"/>
  <c r="X34" i="1" l="1"/>
  <c r="I34" i="1"/>
  <c r="I54" i="1" s="1"/>
  <c r="AC34" i="1"/>
  <c r="AC56" i="1" s="1"/>
  <c r="AC67" i="1" s="1"/>
  <c r="N56" i="1"/>
  <c r="N67" i="1" s="1"/>
  <c r="Y56" i="1"/>
  <c r="Y67" i="1" s="1"/>
  <c r="X56" i="1"/>
  <c r="X67" i="1" s="1"/>
  <c r="S56" i="1"/>
  <c r="S67" i="1" s="1"/>
  <c r="AD34" i="1"/>
  <c r="G56" i="1"/>
  <c r="G67" i="1" s="1"/>
  <c r="L65" i="1"/>
  <c r="I56" i="1"/>
  <c r="I67" i="1" s="1"/>
  <c r="Q49" i="1"/>
  <c r="Q54" i="1" s="1"/>
  <c r="J34" i="1"/>
  <c r="J54" i="1" s="1"/>
  <c r="J56" i="1" s="1"/>
  <c r="J67" i="1" s="1"/>
  <c r="AA21" i="1"/>
  <c r="O56" i="1"/>
  <c r="O67" i="1" s="1"/>
  <c r="AD54" i="1"/>
  <c r="T56" i="1"/>
  <c r="T67" i="1" s="1"/>
  <c r="V34" i="1"/>
  <c r="V54" i="1"/>
  <c r="AA45" i="1"/>
  <c r="AA54" i="1" s="1"/>
  <c r="L34" i="1"/>
  <c r="L54" i="1" s="1"/>
  <c r="L56" i="1" s="1"/>
  <c r="L67" i="1" s="1"/>
  <c r="Q15" i="1"/>
  <c r="Q34" i="1" s="1"/>
  <c r="Q65" i="1"/>
  <c r="V61" i="1"/>
  <c r="AD56" i="1"/>
  <c r="AD67" i="1" s="1"/>
  <c r="V10" i="1"/>
  <c r="AA16" i="1"/>
  <c r="AA34" i="1" l="1"/>
  <c r="Q56" i="1"/>
  <c r="Q67" i="1" s="1"/>
  <c r="V65" i="1"/>
  <c r="AA61" i="1"/>
  <c r="AA65" i="1" s="1"/>
  <c r="V11" i="1"/>
  <c r="AA10" i="1"/>
  <c r="AA11" i="1" s="1"/>
  <c r="AA56" i="1" s="1"/>
  <c r="V56" i="1"/>
  <c r="V67" i="1" s="1"/>
  <c r="AA67" i="1" l="1"/>
</calcChain>
</file>

<file path=xl/sharedStrings.xml><?xml version="1.0" encoding="utf-8"?>
<sst xmlns="http://schemas.openxmlformats.org/spreadsheetml/2006/main" count="146" uniqueCount="79">
  <si>
    <t>Police and Crime Commissioner for Gwent / Heddlu Gwent Police</t>
  </si>
  <si>
    <t>Medium Term Financial Plan 2022/23 to 2026/27</t>
  </si>
  <si>
    <t>Reserves and Committed Funds Position 2021/22</t>
  </si>
  <si>
    <t>Closing Balance 15/16</t>
  </si>
  <si>
    <t>In</t>
  </si>
  <si>
    <t>Out</t>
  </si>
  <si>
    <t>Closing Balance 16/17</t>
  </si>
  <si>
    <t>Closing Balance 17/18</t>
  </si>
  <si>
    <t>Closing Balance 18/19</t>
  </si>
  <si>
    <t xml:space="preserve"> Closing Balance 19/20</t>
  </si>
  <si>
    <t xml:space="preserve"> Closing Balance 20/21</t>
  </si>
  <si>
    <t>Forecast Closing Balance 21/22</t>
  </si>
  <si>
    <t>Forecast Closing Balance 22/23</t>
  </si>
  <si>
    <t>Forecast Closing Balance 23/24</t>
  </si>
  <si>
    <t>Forecast Closing Balance 24/25</t>
  </si>
  <si>
    <t>Forecast Closing Balance 25/26</t>
  </si>
  <si>
    <t>Forecast Closing Balance 26/27</t>
  </si>
  <si>
    <t>£'000</t>
  </si>
  <si>
    <t>PACCTS</t>
  </si>
  <si>
    <t>HO</t>
  </si>
  <si>
    <t>REVENUE RESERVES AND COMMITTED FUNDS</t>
  </si>
  <si>
    <t>A</t>
  </si>
  <si>
    <t>Statutory Reserves</t>
  </si>
  <si>
    <t>General Reserve</t>
  </si>
  <si>
    <t>Sub Total</t>
  </si>
  <si>
    <t>B</t>
  </si>
  <si>
    <t>Committed Earmarked Funds</t>
  </si>
  <si>
    <t>Capital Programme</t>
  </si>
  <si>
    <t>a</t>
  </si>
  <si>
    <t>Capital Grant</t>
  </si>
  <si>
    <t>b</t>
  </si>
  <si>
    <t>Capital Receipts</t>
  </si>
  <si>
    <t>c</t>
  </si>
  <si>
    <t>Revenue Contribution to Capital Programme</t>
  </si>
  <si>
    <t>d</t>
  </si>
  <si>
    <t>External Borrowing</t>
  </si>
  <si>
    <t>e</t>
  </si>
  <si>
    <t>f</t>
  </si>
  <si>
    <t>Estate Works</t>
  </si>
  <si>
    <t>i</t>
  </si>
  <si>
    <t>Replacement HQ</t>
  </si>
  <si>
    <t>ii</t>
  </si>
  <si>
    <t>Victims' Hub</t>
  </si>
  <si>
    <t>iii</t>
  </si>
  <si>
    <t>Minor Works and Planned Maintenance</t>
  </si>
  <si>
    <t>iv</t>
  </si>
  <si>
    <t>Police Hubs &amp; Spokes</t>
  </si>
  <si>
    <t>v</t>
  </si>
  <si>
    <t>Other</t>
  </si>
  <si>
    <t>Fleet Replacement</t>
  </si>
  <si>
    <t>g</t>
  </si>
  <si>
    <t>ICT Investment</t>
  </si>
  <si>
    <t>h</t>
  </si>
  <si>
    <t>Other Projects/Schemes</t>
  </si>
  <si>
    <t>Long Term Projects</t>
  </si>
  <si>
    <t>j</t>
  </si>
  <si>
    <t>ESN</t>
  </si>
  <si>
    <t>Forecast Accelerated Efficiency Savings</t>
  </si>
  <si>
    <t>C</t>
  </si>
  <si>
    <t>Future Budgetary Imbalances</t>
  </si>
  <si>
    <t>Commissioning Strategy and Force Initiatives</t>
  </si>
  <si>
    <t>Airwave</t>
  </si>
  <si>
    <t>Other Financial Liabilities</t>
  </si>
  <si>
    <t>Tribunal and Ombudsman Liabilities</t>
  </si>
  <si>
    <t>Unspent Revenue Grants</t>
  </si>
  <si>
    <t>3rd Party funds</t>
  </si>
  <si>
    <t>POCA</t>
  </si>
  <si>
    <t>Workstream Specific Reserves</t>
  </si>
  <si>
    <t>Speed Awareness Training</t>
  </si>
  <si>
    <t>Op Uplift</t>
  </si>
  <si>
    <t xml:space="preserve">PCSO increase </t>
  </si>
  <si>
    <t>TOTAL REVENUE RESERVES AND COMMITTED FUNDS</t>
  </si>
  <si>
    <t>CAPITAL RESERVES AND COMMITTED FUNDS</t>
  </si>
  <si>
    <t>TOTAL CAPITAL RESERVES AND COMMITTED FUNDS</t>
  </si>
  <si>
    <t>TOTAL RESERVES AND COMMITTED FUNDS</t>
  </si>
  <si>
    <t>ESN/Capital Committed Funds</t>
  </si>
  <si>
    <t>Committed Earmarked Funds Beyond the MTFP</t>
  </si>
  <si>
    <t>Committed Earmarked Funds Within the MTFP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</si>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</sst>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\(#,##0\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2" fillId="0" borderId="0" xfId="2" applyFont="1"/>
    <xf numFmtId="0" fontId="5" fillId="0" borderId="0" xfId="2" applyFont="1"/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0" fontId="6" fillId="0" borderId="0" xfId="2" applyFont="1"/>
    <xf numFmtId="164" fontId="5" fillId="0" borderId="0" xfId="4" applyNumberFormat="1" applyFont="1" applyFill="1"/>
    <xf numFmtId="164" fontId="7" fillId="0" borderId="0" xfId="4" applyNumberFormat="1" applyFont="1" applyFill="1"/>
    <xf numFmtId="164" fontId="5" fillId="0" borderId="0" xfId="2" applyNumberFormat="1" applyFont="1"/>
    <xf numFmtId="0" fontId="2" fillId="0" borderId="0" xfId="2" applyFont="1" applyAlignment="1">
      <alignment vertical="top"/>
    </xf>
    <xf numFmtId="164" fontId="5" fillId="0" borderId="0" xfId="4" applyNumberFormat="1" applyFont="1" applyFill="1" applyAlignment="1">
      <alignment vertical="top"/>
    </xf>
    <xf numFmtId="164" fontId="7" fillId="0" borderId="0" xfId="4" applyNumberFormat="1" applyFont="1" applyFill="1" applyAlignment="1">
      <alignment vertical="top"/>
    </xf>
    <xf numFmtId="0" fontId="5" fillId="0" borderId="0" xfId="2" applyFont="1" applyAlignment="1">
      <alignment horizontal="right"/>
    </xf>
    <xf numFmtId="164" fontId="5" fillId="0" borderId="1" xfId="4" applyNumberFormat="1" applyFont="1" applyFill="1" applyBorder="1"/>
    <xf numFmtId="0" fontId="2" fillId="0" borderId="0" xfId="2" applyFont="1" applyAlignment="1">
      <alignment horizontal="right"/>
    </xf>
    <xf numFmtId="164" fontId="3" fillId="0" borderId="0" xfId="5" applyNumberFormat="1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indent="1"/>
    </xf>
    <xf numFmtId="165" fontId="2" fillId="0" borderId="0" xfId="1" applyNumberFormat="1" applyFont="1" applyFill="1" applyAlignment="1">
      <alignment horizontal="right"/>
    </xf>
    <xf numFmtId="164" fontId="2" fillId="0" borderId="0" xfId="2" applyNumberFormat="1" applyFont="1"/>
    <xf numFmtId="0" fontId="2" fillId="0" borderId="0" xfId="2" applyFont="1" applyAlignment="1">
      <alignment horizontal="left" indent="2"/>
    </xf>
    <xf numFmtId="165" fontId="2" fillId="0" borderId="0" xfId="1" applyNumberFormat="1" applyFont="1" applyFill="1"/>
    <xf numFmtId="164" fontId="7" fillId="2" borderId="0" xfId="4" applyNumberFormat="1" applyFont="1" applyFill="1"/>
    <xf numFmtId="0" fontId="2" fillId="0" borderId="0" xfId="2" applyFont="1" applyAlignment="1">
      <alignment horizontal="center" vertical="top"/>
    </xf>
    <xf numFmtId="0" fontId="5" fillId="0" borderId="0" xfId="2" applyFont="1" applyAlignment="1">
      <alignment horizontal="left"/>
    </xf>
    <xf numFmtId="1" fontId="2" fillId="0" borderId="0" xfId="2" applyNumberFormat="1" applyFont="1"/>
    <xf numFmtId="164" fontId="9" fillId="0" borderId="0" xfId="4" applyNumberFormat="1" applyFont="1" applyFill="1"/>
    <xf numFmtId="1" fontId="2" fillId="0" borderId="0" xfId="2" applyNumberFormat="1" applyFont="1" applyAlignment="1">
      <alignment vertical="top"/>
    </xf>
    <xf numFmtId="164" fontId="5" fillId="0" borderId="2" xfId="4" applyNumberFormat="1" applyFont="1" applyFill="1" applyBorder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top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4" fillId="0" borderId="0" xfId="3" applyFont="1" applyAlignment="1">
      <alignment horizontal="center"/>
    </xf>
  </cellXfs>
  <cellStyles count="6">
    <cellStyle name="Comma" xfId="1" builtinId="3"/>
    <cellStyle name="Comma 9 2" xfId="4" xr:uid="{66720AC1-8515-4B6E-8E1C-A659F1981C18}"/>
    <cellStyle name="Normal" xfId="0" builtinId="0"/>
    <cellStyle name="Normal 12 2" xfId="2" xr:uid="{AF2453C0-073E-43BA-949D-2ABC0DE04DBC}"/>
    <cellStyle name="Normal 3 2" xfId="3" xr:uid="{2EC4CAF4-73B6-4479-8ED1-44A31530939F}"/>
    <cellStyle name="Normal 4" xfId="5" xr:uid="{671FF5FB-2621-4E4D-84EC-A43CC8E7F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90</xdr:row>
      <xdr:rowOff>95250</xdr:rowOff>
    </xdr:from>
    <xdr:to>
      <xdr:col>26</xdr:col>
      <xdr:colOff>0</xdr:colOff>
      <xdr:row>92</xdr:row>
      <xdr:rowOff>38098</xdr:rowOff>
    </xdr:to>
    <xdr:sp macro="" textlink="">
      <xdr:nvSpPr>
        <xdr:cNvPr id="2" name="AutoShape 1" descr="image002">
          <a:extLst>
            <a:ext uri="{FF2B5EF4-FFF2-40B4-BE49-F238E27FC236}">
              <a16:creationId xmlns:a16="http://schemas.microsoft.com/office/drawing/2014/main" id="{63E4F208-8833-4729-9CE6-ABEBC8277D2A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0730210"/>
          <a:ext cx="175260" cy="33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/Office%20of%20the%20Police%20and%20Crime%20Commissioner/FINANCE/Budget%20Setting/2022-23/Chief's%20Bid/Final/Copy%20of%20Annex%201%20MTFP%2022-23%20November%20iteration%2018.11.21%20v1.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Medium%20Term%20Financial%20Planning/MTFP%202021-22/August%202021/2021-22%20MTFP%2022-23%20August%20iteration%2023.08.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Budget%20By%20Year/Bud%202022/Budget%20Workings/Zoe/Copy%20of%2022-23%20Capital%20Budget%20Working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% in-year"/>
      <sheetName val="Mapped 2020-21 Budget"/>
      <sheetName val="year on year rec (2)"/>
      <sheetName val="App 1 MTP Format"/>
      <sheetName val="MTFP Assumptions"/>
      <sheetName val="year on year rec"/>
      <sheetName val="Base Difference"/>
      <sheetName val="Appendix 1b"/>
      <sheetName val="Borrowing"/>
      <sheetName val="Council Tax"/>
      <sheetName val="DPP Format"/>
      <sheetName val="Inflation Rates"/>
      <sheetName val="Establishment"/>
      <sheetName val="App 2 Establishment"/>
      <sheetName val="App 3 Developments"/>
      <sheetName val="Developments"/>
      <sheetName val="Inflation Assumptions"/>
      <sheetName val="Pay Award Apportionment"/>
      <sheetName val="App 4a Budgetary Savings"/>
      <sheetName val="App 4b Efficiency Schemes"/>
      <sheetName val="Data 15-16"/>
      <sheetName val="Comparator"/>
      <sheetName val="PEEL Breakdown"/>
      <sheetName val="Appendix 1c - OPCC"/>
      <sheetName val="Savings Schemes"/>
      <sheetName val="2016-17 MB"/>
      <sheetName val="Sheet4"/>
      <sheetName val="2017-18 MB"/>
      <sheetName val="App 5 Reserves"/>
      <sheetName val="App 6a Capital Programme"/>
      <sheetName val="App 6b Force Projects - Rev"/>
      <sheetName val="Incremental growth"/>
      <sheetName val="Vacancy Calc"/>
      <sheetName val="Establishment calcs"/>
      <sheetName val="Estimate"/>
      <sheetName val="Pivot"/>
      <sheetName val="2016-17 Pivot Data"/>
      <sheetName val="Checklist"/>
    </sheetNames>
    <sheetDataSet>
      <sheetData sheetId="0" refreshError="1"/>
      <sheetData sheetId="1">
        <row r="360">
          <cell r="V360">
            <v>153764574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80">
          <cell r="H80">
            <v>120.378</v>
          </cell>
        </row>
        <row r="81">
          <cell r="G81">
            <v>2894.7080000000001</v>
          </cell>
          <cell r="H81">
            <v>6763.3689999999997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% in-year"/>
      <sheetName val="Mapped 2020-21 Budget"/>
      <sheetName val="MTP Format Excl Borrowing"/>
      <sheetName val="Base Difference"/>
      <sheetName val="Appendix 1b"/>
      <sheetName val="Borrowing"/>
      <sheetName val="Council Tax"/>
      <sheetName val="DPP Format"/>
      <sheetName val="Inflation Rates"/>
      <sheetName val="Establishment"/>
      <sheetName val="Developments"/>
      <sheetName val="Inflation Assumptions"/>
      <sheetName val="Pay Award Apportionment"/>
      <sheetName val="Identified Savings"/>
      <sheetName val="Totaliser Future"/>
      <sheetName val="Data 15-16"/>
      <sheetName val="Comparator"/>
      <sheetName val="PEEL Breakdown"/>
      <sheetName val="Appendix 1c - OPCC"/>
      <sheetName val="Savings Schemes"/>
      <sheetName val="2016-17 MB"/>
      <sheetName val="Sheet4"/>
      <sheetName val="2017-18 MB"/>
      <sheetName val="Reserves"/>
      <sheetName val="Capital Programme"/>
      <sheetName val="Force Projects - Rev"/>
      <sheetName val="Incremental growth"/>
      <sheetName val="Vacancy Calc"/>
      <sheetName val="Establishment calcs"/>
      <sheetName val="Estimate"/>
      <sheetName val="Pivot"/>
      <sheetName val="2016-17 Pivot Data"/>
      <sheetName val="Check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F12">
            <v>11076.668</v>
          </cell>
          <cell r="G12">
            <v>2918.1448599999999</v>
          </cell>
          <cell r="H12">
            <v>17701.603999999999</v>
          </cell>
          <cell r="I12">
            <v>15869</v>
          </cell>
          <cell r="P12" t="str">
            <v>Replacement HQ</v>
          </cell>
        </row>
        <row r="13">
          <cell r="F13"/>
          <cell r="G13"/>
          <cell r="H13"/>
          <cell r="I13"/>
          <cell r="P13" t="str">
            <v>Replacement HQ</v>
          </cell>
        </row>
        <row r="14">
          <cell r="F14">
            <v>5500</v>
          </cell>
          <cell r="G14">
            <v>0</v>
          </cell>
          <cell r="H14">
            <v>3275</v>
          </cell>
          <cell r="I14">
            <v>150</v>
          </cell>
          <cell r="P14" t="str">
            <v>Police Hubs &amp; Spokes</v>
          </cell>
        </row>
        <row r="15">
          <cell r="F15"/>
          <cell r="G15"/>
          <cell r="H15"/>
          <cell r="I15"/>
          <cell r="P15" t="str">
            <v>Police Hubs &amp; Spokes</v>
          </cell>
        </row>
        <row r="16">
          <cell r="F16"/>
          <cell r="G16"/>
          <cell r="H16"/>
          <cell r="I16"/>
          <cell r="P16" t="str">
            <v>Police Hubs &amp; Spokes</v>
          </cell>
        </row>
        <row r="17">
          <cell r="F17">
            <v>1250</v>
          </cell>
          <cell r="G17">
            <v>0</v>
          </cell>
          <cell r="H17">
            <v>400</v>
          </cell>
          <cell r="I17">
            <v>0</v>
          </cell>
          <cell r="P17" t="str">
            <v>Other</v>
          </cell>
        </row>
        <row r="18">
          <cell r="F18">
            <v>4000</v>
          </cell>
          <cell r="G18">
            <v>4566.2176200000004</v>
          </cell>
          <cell r="H18"/>
          <cell r="I18"/>
          <cell r="P18" t="str">
            <v>Future PFI Commitments</v>
          </cell>
        </row>
        <row r="19">
          <cell r="F19">
            <v>124.872</v>
          </cell>
          <cell r="G19"/>
          <cell r="H19">
            <v>500</v>
          </cell>
          <cell r="I19"/>
          <cell r="P19" t="str">
            <v>Other</v>
          </cell>
        </row>
        <row r="20">
          <cell r="F20"/>
          <cell r="G20"/>
          <cell r="H20"/>
          <cell r="I20">
            <v>20</v>
          </cell>
          <cell r="P20" t="str">
            <v>Other</v>
          </cell>
        </row>
        <row r="21">
          <cell r="F21"/>
          <cell r="G21"/>
          <cell r="H21"/>
          <cell r="I21">
            <v>397</v>
          </cell>
          <cell r="P21" t="str">
            <v>Other</v>
          </cell>
        </row>
        <row r="22">
          <cell r="F22"/>
          <cell r="G22"/>
          <cell r="H22"/>
          <cell r="I22"/>
          <cell r="P22" t="str">
            <v>Other</v>
          </cell>
        </row>
        <row r="23">
          <cell r="F23"/>
          <cell r="G23"/>
          <cell r="H23"/>
          <cell r="I23">
            <v>150</v>
          </cell>
          <cell r="P23" t="str">
            <v>Other</v>
          </cell>
        </row>
        <row r="24">
          <cell r="F24"/>
          <cell r="G24"/>
          <cell r="H24"/>
          <cell r="I24"/>
          <cell r="P24" t="str">
            <v>Other</v>
          </cell>
        </row>
        <row r="25">
          <cell r="F25"/>
          <cell r="G25"/>
          <cell r="H25"/>
          <cell r="I25"/>
        </row>
        <row r="26">
          <cell r="F26">
            <v>21951.539999999997</v>
          </cell>
          <cell r="G26">
            <v>7484.3624799999998</v>
          </cell>
          <cell r="H26">
            <v>21876.603999999999</v>
          </cell>
          <cell r="I26">
            <v>16586</v>
          </cell>
        </row>
        <row r="27">
          <cell r="F27"/>
          <cell r="G27"/>
          <cell r="H27"/>
          <cell r="I27"/>
        </row>
        <row r="28">
          <cell r="F28"/>
          <cell r="G28"/>
          <cell r="H28"/>
          <cell r="I28"/>
        </row>
        <row r="29">
          <cell r="F29"/>
          <cell r="G29"/>
          <cell r="H29"/>
          <cell r="I29"/>
          <cell r="P29"/>
        </row>
        <row r="30">
          <cell r="F30">
            <v>1042.5</v>
          </cell>
          <cell r="G30">
            <v>1353.9608900000001</v>
          </cell>
          <cell r="H30">
            <v>1200</v>
          </cell>
          <cell r="I30">
            <v>1200</v>
          </cell>
          <cell r="P30" t="str">
            <v>Fleet Replacement</v>
          </cell>
        </row>
        <row r="31">
          <cell r="F31"/>
          <cell r="G31"/>
          <cell r="H31">
            <v>391</v>
          </cell>
          <cell r="I31">
            <v>391</v>
          </cell>
          <cell r="P31" t="str">
            <v>Fleet Replacement</v>
          </cell>
        </row>
        <row r="32">
          <cell r="F32"/>
          <cell r="G32"/>
          <cell r="H32"/>
          <cell r="I32"/>
          <cell r="P32"/>
        </row>
        <row r="33">
          <cell r="F33"/>
          <cell r="G33"/>
          <cell r="H33"/>
          <cell r="I33"/>
          <cell r="P33"/>
        </row>
        <row r="34">
          <cell r="F34">
            <v>1042.5</v>
          </cell>
          <cell r="G34">
            <v>1353.9608900000001</v>
          </cell>
          <cell r="H34">
            <v>1591</v>
          </cell>
          <cell r="I34">
            <v>1591</v>
          </cell>
          <cell r="P34"/>
        </row>
        <row r="35">
          <cell r="F35"/>
          <cell r="G35"/>
          <cell r="H35"/>
          <cell r="I35"/>
        </row>
        <row r="36">
          <cell r="F36"/>
          <cell r="G36"/>
          <cell r="H36"/>
          <cell r="I36"/>
        </row>
        <row r="37">
          <cell r="F37"/>
          <cell r="G37"/>
          <cell r="H37"/>
          <cell r="I37"/>
        </row>
        <row r="38">
          <cell r="F38">
            <v>150</v>
          </cell>
          <cell r="G38">
            <v>221.10140000000001</v>
          </cell>
          <cell r="H38">
            <v>500</v>
          </cell>
          <cell r="I38">
            <v>500</v>
          </cell>
          <cell r="P38" t="str">
            <v>ICT Investment</v>
          </cell>
        </row>
        <row r="39">
          <cell r="F39"/>
          <cell r="G39">
            <v>41.12059</v>
          </cell>
          <cell r="H39"/>
          <cell r="I39"/>
          <cell r="P39" t="str">
            <v>ICT Investment</v>
          </cell>
        </row>
        <row r="40">
          <cell r="F40"/>
          <cell r="G40"/>
          <cell r="H40">
            <v>100</v>
          </cell>
          <cell r="I40">
            <v>100</v>
          </cell>
          <cell r="P40" t="str">
            <v>ICT Investment</v>
          </cell>
        </row>
        <row r="41">
          <cell r="F41"/>
          <cell r="G41"/>
          <cell r="H41"/>
          <cell r="I41"/>
          <cell r="P41" t="str">
            <v>ICT Investment</v>
          </cell>
        </row>
        <row r="42">
          <cell r="F42"/>
          <cell r="G42"/>
          <cell r="H42">
            <v>80</v>
          </cell>
          <cell r="I42">
            <v>80</v>
          </cell>
          <cell r="P42" t="str">
            <v>ICT Investment</v>
          </cell>
        </row>
        <row r="43">
          <cell r="F43"/>
          <cell r="G43">
            <v>7.4390000000000001</v>
          </cell>
          <cell r="H43">
            <v>120</v>
          </cell>
          <cell r="I43">
            <v>120</v>
          </cell>
          <cell r="P43" t="str">
            <v>ICT Investment</v>
          </cell>
        </row>
        <row r="44">
          <cell r="F44"/>
          <cell r="G44">
            <v>52.31644</v>
          </cell>
          <cell r="H44">
            <v>8</v>
          </cell>
          <cell r="I44">
            <v>8</v>
          </cell>
          <cell r="P44" t="str">
            <v>ICT Investment</v>
          </cell>
        </row>
        <row r="45">
          <cell r="F45"/>
          <cell r="G45"/>
          <cell r="H45">
            <v>12.5</v>
          </cell>
          <cell r="I45">
            <v>12.5</v>
          </cell>
          <cell r="P45" t="str">
            <v>ICT Investment</v>
          </cell>
        </row>
        <row r="46">
          <cell r="F46"/>
          <cell r="G46"/>
          <cell r="H46">
            <v>300</v>
          </cell>
          <cell r="I46">
            <v>300</v>
          </cell>
          <cell r="P46" t="str">
            <v>ICT Investment</v>
          </cell>
        </row>
        <row r="47">
          <cell r="F47"/>
          <cell r="G47"/>
          <cell r="H47"/>
          <cell r="I47"/>
          <cell r="P47" t="str">
            <v>ICT Investment</v>
          </cell>
        </row>
        <row r="48">
          <cell r="F48"/>
          <cell r="G48"/>
          <cell r="H48">
            <v>56.856999999999999</v>
          </cell>
          <cell r="I48">
            <v>392.85700000000003</v>
          </cell>
          <cell r="P48" t="str">
            <v>ICT Investment</v>
          </cell>
        </row>
        <row r="49">
          <cell r="F49"/>
          <cell r="G49"/>
          <cell r="H49">
            <v>125</v>
          </cell>
          <cell r="I49">
            <v>125</v>
          </cell>
          <cell r="P49" t="str">
            <v>ICT Investment</v>
          </cell>
        </row>
        <row r="50">
          <cell r="F50"/>
          <cell r="G50"/>
          <cell r="H50">
            <v>336</v>
          </cell>
          <cell r="I50">
            <v>336</v>
          </cell>
          <cell r="P50" t="str">
            <v>ICT Investment</v>
          </cell>
        </row>
        <row r="51">
          <cell r="F51"/>
          <cell r="G51">
            <v>227.81398999999999</v>
          </cell>
          <cell r="H51"/>
          <cell r="I51">
            <v>50</v>
          </cell>
          <cell r="P51" t="str">
            <v>ICT Investment</v>
          </cell>
        </row>
        <row r="52">
          <cell r="F52"/>
          <cell r="G52">
            <v>179.50145000000001</v>
          </cell>
          <cell r="H52"/>
          <cell r="I52"/>
          <cell r="P52" t="str">
            <v>ICT Investment</v>
          </cell>
        </row>
        <row r="53">
          <cell r="F53"/>
          <cell r="G53">
            <v>174.95778000000001</v>
          </cell>
          <cell r="H53"/>
          <cell r="I53"/>
          <cell r="P53" t="str">
            <v>ICT Investment</v>
          </cell>
        </row>
        <row r="54">
          <cell r="F54"/>
          <cell r="G54">
            <v>76.773160000000004</v>
          </cell>
          <cell r="H54"/>
          <cell r="I54"/>
          <cell r="P54" t="str">
            <v>ICT Investment</v>
          </cell>
        </row>
        <row r="55">
          <cell r="F55"/>
          <cell r="G55">
            <v>62.158520000000003</v>
          </cell>
          <cell r="H55"/>
          <cell r="I55"/>
          <cell r="P55" t="str">
            <v>ICT Investment</v>
          </cell>
        </row>
        <row r="56">
          <cell r="F56"/>
          <cell r="G56">
            <v>12.85924</v>
          </cell>
          <cell r="H56"/>
          <cell r="I56"/>
          <cell r="P56" t="str">
            <v>ICT Investment</v>
          </cell>
        </row>
        <row r="57">
          <cell r="F57"/>
          <cell r="G57">
            <v>7.92</v>
          </cell>
          <cell r="H57"/>
          <cell r="I57"/>
          <cell r="P57" t="str">
            <v>ICT Investment</v>
          </cell>
        </row>
        <row r="58">
          <cell r="F58"/>
          <cell r="G58">
            <v>53.723999999999997</v>
          </cell>
          <cell r="H58"/>
          <cell r="I58"/>
          <cell r="P58" t="str">
            <v>ICT Investment</v>
          </cell>
        </row>
        <row r="59">
          <cell r="F59"/>
          <cell r="G59">
            <v>35.661000000000001</v>
          </cell>
          <cell r="H59"/>
          <cell r="I59"/>
          <cell r="P59" t="str">
            <v>ICT Investment</v>
          </cell>
        </row>
        <row r="60">
          <cell r="F60"/>
          <cell r="G60">
            <v>33.671039999999998</v>
          </cell>
          <cell r="H60"/>
          <cell r="I60"/>
          <cell r="P60" t="str">
            <v>ICT Investment</v>
          </cell>
        </row>
        <row r="61">
          <cell r="F61"/>
          <cell r="G61">
            <v>22</v>
          </cell>
          <cell r="H61"/>
          <cell r="I61"/>
          <cell r="P61" t="str">
            <v>ICT Investment</v>
          </cell>
        </row>
        <row r="62">
          <cell r="F62"/>
          <cell r="G62">
            <v>6.0676699999999997</v>
          </cell>
          <cell r="H62"/>
          <cell r="I62"/>
          <cell r="P62" t="str">
            <v>ICT Investment</v>
          </cell>
        </row>
        <row r="63">
          <cell r="F63"/>
          <cell r="G63"/>
          <cell r="H63"/>
          <cell r="I63"/>
          <cell r="P63" t="str">
            <v>ICT Investment</v>
          </cell>
        </row>
        <row r="64">
          <cell r="F64"/>
          <cell r="G64"/>
          <cell r="H64"/>
          <cell r="I64"/>
          <cell r="P64" t="str">
            <v>ICT Investment</v>
          </cell>
        </row>
        <row r="65">
          <cell r="F65"/>
          <cell r="G65"/>
          <cell r="H65"/>
          <cell r="I65"/>
          <cell r="P65" t="str">
            <v>ICT Investment</v>
          </cell>
        </row>
        <row r="66">
          <cell r="F66"/>
          <cell r="G66"/>
          <cell r="H66"/>
          <cell r="I66"/>
          <cell r="P66" t="str">
            <v>ICT Investment</v>
          </cell>
        </row>
        <row r="67">
          <cell r="F67"/>
          <cell r="G67"/>
          <cell r="H67"/>
          <cell r="I67"/>
          <cell r="P67" t="str">
            <v>ICT Investment</v>
          </cell>
        </row>
        <row r="68">
          <cell r="F68"/>
          <cell r="G68"/>
          <cell r="H68"/>
          <cell r="I68"/>
          <cell r="P68" t="str">
            <v>ICT Investment</v>
          </cell>
        </row>
        <row r="69">
          <cell r="F69"/>
          <cell r="G69"/>
          <cell r="H69"/>
          <cell r="I69"/>
        </row>
        <row r="70">
          <cell r="F70">
            <v>150</v>
          </cell>
          <cell r="G70">
            <v>1215.0852799999998</v>
          </cell>
          <cell r="H70">
            <v>1638.357</v>
          </cell>
          <cell r="I70">
            <v>2024.357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234</v>
          </cell>
          <cell r="I72">
            <v>234</v>
          </cell>
          <cell r="P72" t="str">
            <v>Other Projects/Schemes</v>
          </cell>
        </row>
        <row r="73">
          <cell r="F73"/>
          <cell r="G73"/>
          <cell r="H73"/>
          <cell r="I73"/>
        </row>
        <row r="74">
          <cell r="F74">
            <v>4900</v>
          </cell>
          <cell r="G74">
            <v>2734.2551200000003</v>
          </cell>
          <cell r="H74">
            <v>1025</v>
          </cell>
          <cell r="I74">
            <v>2072</v>
          </cell>
          <cell r="P74" t="str">
            <v>Long Term Projects</v>
          </cell>
        </row>
        <row r="75">
          <cell r="F75"/>
          <cell r="G75"/>
          <cell r="H75"/>
          <cell r="I75"/>
        </row>
        <row r="76">
          <cell r="F76">
            <v>28044.039999999997</v>
          </cell>
          <cell r="G76">
            <v>12787.663769999999</v>
          </cell>
          <cell r="H76">
            <v>26364.960999999999</v>
          </cell>
          <cell r="I76">
            <v>22507.357</v>
          </cell>
        </row>
        <row r="77">
          <cell r="F77"/>
          <cell r="G77"/>
          <cell r="H77"/>
          <cell r="I77"/>
        </row>
        <row r="78">
          <cell r="F78"/>
          <cell r="G78"/>
          <cell r="H78"/>
          <cell r="I78"/>
        </row>
        <row r="79">
          <cell r="F79"/>
          <cell r="G79"/>
          <cell r="H79"/>
          <cell r="I79"/>
        </row>
        <row r="80">
          <cell r="F80">
            <v>459</v>
          </cell>
          <cell r="G80">
            <v>459</v>
          </cell>
          <cell r="H80">
            <v>120.378</v>
          </cell>
          <cell r="I80">
            <v>120.378</v>
          </cell>
        </row>
        <row r="81">
          <cell r="F81">
            <v>6763.3689999999997</v>
          </cell>
          <cell r="G81">
            <v>2894.7080000000001</v>
          </cell>
          <cell r="H81">
            <v>6763.3689999999997</v>
          </cell>
          <cell r="I81">
            <v>10013.368999999999</v>
          </cell>
        </row>
        <row r="82">
          <cell r="F82">
            <v>20821.670999999998</v>
          </cell>
          <cell r="G82">
            <v>9433.9557699999987</v>
          </cell>
          <cell r="H82">
            <v>19481.214</v>
          </cell>
          <cell r="I82">
            <v>12172.61</v>
          </cell>
        </row>
        <row r="83">
          <cell r="F83">
            <v>0</v>
          </cell>
          <cell r="G83"/>
          <cell r="H83">
            <v>0</v>
          </cell>
          <cell r="I83"/>
        </row>
        <row r="84">
          <cell r="F84"/>
          <cell r="G84"/>
          <cell r="H84"/>
          <cell r="I84">
            <v>201</v>
          </cell>
        </row>
        <row r="85">
          <cell r="F85"/>
          <cell r="G85"/>
          <cell r="H85"/>
          <cell r="I85"/>
          <cell r="P85"/>
        </row>
        <row r="86">
          <cell r="F86"/>
          <cell r="G86"/>
          <cell r="H86"/>
          <cell r="I86"/>
          <cell r="P86"/>
        </row>
        <row r="87">
          <cell r="F87"/>
          <cell r="G87"/>
          <cell r="H87"/>
          <cell r="I87"/>
        </row>
        <row r="88">
          <cell r="F88">
            <v>28044.039999999997</v>
          </cell>
          <cell r="G88">
            <v>12787.663769999999</v>
          </cell>
          <cell r="H88">
            <v>26364.960999999999</v>
          </cell>
          <cell r="I88">
            <v>22507.357</v>
          </cell>
        </row>
        <row r="89">
          <cell r="F89"/>
          <cell r="G89"/>
          <cell r="H89"/>
          <cell r="I89"/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Programme"/>
      <sheetName val="Force Projects - Rev"/>
      <sheetName val="Reserves"/>
      <sheetName val="Borrowing"/>
    </sheetNames>
    <sheetDataSet>
      <sheetData sheetId="0"/>
      <sheetData sheetId="1"/>
      <sheetData sheetId="2">
        <row r="23">
          <cell r="E23" t="str">
            <v>Replacement HQ</v>
          </cell>
        </row>
        <row r="25">
          <cell r="E25" t="str">
            <v>Minor Works and Planned Maintenance</v>
          </cell>
        </row>
        <row r="26">
          <cell r="E26" t="str">
            <v>Police Hubs &amp; Spokes</v>
          </cell>
        </row>
        <row r="27">
          <cell r="E27" t="str">
            <v>Other</v>
          </cell>
        </row>
        <row r="28">
          <cell r="E28" t="str">
            <v>Fleet Replacement</v>
          </cell>
        </row>
        <row r="29">
          <cell r="E29" t="str">
            <v>ICT Investment</v>
          </cell>
        </row>
        <row r="30">
          <cell r="E30" t="str">
            <v>Other Projects/Schemes</v>
          </cell>
        </row>
        <row r="31">
          <cell r="E31" t="str">
            <v>Long Term Projects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BFEE-BF7A-41D5-AC5F-ABB5A45D7783}">
  <sheetPr>
    <tabColor theme="8" tint="0.39997558519241921"/>
    <pageSetUpPr fitToPage="1"/>
  </sheetPr>
  <dimension ref="A1:BJ69"/>
  <sheetViews>
    <sheetView tabSelected="1" zoomScale="70" zoomScaleNormal="70" workbookViewId="0">
      <pane xSplit="26" ySplit="7" topLeftCell="AI8" activePane="bottomRight" state="frozen"/>
      <selection activeCell="B5" sqref="B5"/>
      <selection pane="topRight" activeCell="B5" sqref="B5"/>
      <selection pane="bottomLeft" activeCell="B5" sqref="B5"/>
      <selection pane="bottomRight" activeCell="C1" sqref="C1:BJ1"/>
    </sheetView>
  </sheetViews>
  <sheetFormatPr defaultRowHeight="15.6" x14ac:dyDescent="0.3"/>
  <cols>
    <col min="1" max="1" width="10.77734375" style="1" hidden="1" customWidth="1"/>
    <col min="2" max="2" width="12.5546875" style="1" hidden="1" customWidth="1"/>
    <col min="3" max="3" width="3.77734375" style="1" customWidth="1"/>
    <col min="4" max="4" width="3" style="1" bestFit="1" customWidth="1"/>
    <col min="5" max="5" width="66.21875" style="1" customWidth="1"/>
    <col min="6" max="6" width="2.5546875" style="1" customWidth="1"/>
    <col min="7" max="7" width="10.77734375" style="2" hidden="1" customWidth="1"/>
    <col min="8" max="8" width="2.5546875" style="1" hidden="1" customWidth="1"/>
    <col min="9" max="9" width="7.109375" style="1" hidden="1" customWidth="1"/>
    <col min="10" max="10" width="9.5546875" style="1" hidden="1" customWidth="1"/>
    <col min="11" max="11" width="2.5546875" style="1" hidden="1" customWidth="1"/>
    <col min="12" max="12" width="10.77734375" style="2" hidden="1" customWidth="1"/>
    <col min="13" max="13" width="2.5546875" style="1" hidden="1" customWidth="1"/>
    <col min="14" max="14" width="9.88671875" style="1" hidden="1" customWidth="1"/>
    <col min="15" max="15" width="10.77734375" style="1" hidden="1" customWidth="1"/>
    <col min="16" max="16" width="2.5546875" style="1" hidden="1" customWidth="1"/>
    <col min="17" max="17" width="3.44140625" style="2" hidden="1" customWidth="1"/>
    <col min="18" max="18" width="4.6640625" style="1" hidden="1" customWidth="1"/>
    <col min="19" max="19" width="9.88671875" style="1" hidden="1" customWidth="1"/>
    <col min="20" max="20" width="1.88671875" style="1" hidden="1" customWidth="1"/>
    <col min="21" max="21" width="2.5546875" style="1" hidden="1" customWidth="1"/>
    <col min="22" max="22" width="9.88671875" style="2" hidden="1" customWidth="1"/>
    <col min="23" max="23" width="2.5546875" style="1" hidden="1" customWidth="1"/>
    <col min="24" max="25" width="9.5546875" style="1" hidden="1" customWidth="1"/>
    <col min="26" max="26" width="2.5546875" style="1" customWidth="1"/>
    <col min="27" max="27" width="15.6640625" style="2" hidden="1" customWidth="1"/>
    <col min="28" max="28" width="2.5546875" style="1" hidden="1" customWidth="1"/>
    <col min="29" max="30" width="13.21875" style="1" hidden="1" customWidth="1"/>
    <col min="31" max="31" width="2.5546875" style="1" hidden="1" customWidth="1"/>
    <col min="32" max="32" width="14.88671875" style="1" customWidth="1"/>
    <col min="33" max="33" width="2.5546875" style="1" customWidth="1"/>
    <col min="34" max="34" width="14.44140625" style="1" customWidth="1"/>
    <col min="35" max="35" width="10.77734375" style="1" customWidth="1"/>
    <col min="36" max="36" width="2.5546875" style="1" customWidth="1"/>
    <col min="37" max="37" width="13.21875" style="1" customWidth="1"/>
    <col min="38" max="38" width="2.5546875" style="1" customWidth="1"/>
    <col min="39" max="39" width="8.33203125" style="1" bestFit="1" customWidth="1"/>
    <col min="40" max="40" width="12" style="1" customWidth="1"/>
    <col min="41" max="41" width="2.5546875" style="1" customWidth="1"/>
    <col min="42" max="42" width="12" style="1" customWidth="1"/>
    <col min="43" max="43" width="2.5546875" style="1" customWidth="1"/>
    <col min="44" max="44" width="14.88671875" style="1" bestFit="1" customWidth="1"/>
    <col min="45" max="45" width="11.5546875" style="1" customWidth="1"/>
    <col min="46" max="46" width="2.5546875" style="1" customWidth="1"/>
    <col min="47" max="47" width="14.109375" style="1" customWidth="1"/>
    <col min="48" max="48" width="2.44140625" style="1" customWidth="1"/>
    <col min="49" max="49" width="8.88671875" style="1"/>
    <col min="50" max="50" width="9.6640625" style="1" bestFit="1" customWidth="1"/>
    <col min="51" max="51" width="2.5546875" style="1" customWidth="1"/>
    <col min="52" max="52" width="14.88671875" style="1" customWidth="1"/>
    <col min="53" max="53" width="1.88671875" style="1" customWidth="1"/>
    <col min="54" max="55" width="8.88671875" style="1"/>
    <col min="56" max="56" width="1.88671875" style="1" customWidth="1"/>
    <col min="57" max="57" width="13.21875" style="1" customWidth="1"/>
    <col min="58" max="58" width="2.5546875" style="1" customWidth="1"/>
    <col min="59" max="60" width="8.88671875" style="1"/>
    <col min="61" max="61" width="1.88671875" style="1" customWidth="1"/>
    <col min="62" max="62" width="13.21875" style="1" customWidth="1"/>
    <col min="63" max="248" width="8.88671875" style="1"/>
    <col min="249" max="249" width="3.6640625" style="1" customWidth="1"/>
    <col min="250" max="250" width="3" style="1" bestFit="1" customWidth="1"/>
    <col min="251" max="251" width="41.5546875" style="1" bestFit="1" customWidth="1"/>
    <col min="252" max="252" width="2.5546875" style="1" customWidth="1"/>
    <col min="253" max="253" width="12" style="1" bestFit="1" customWidth="1"/>
    <col min="254" max="254" width="2.5546875" style="1" customWidth="1"/>
    <col min="255" max="255" width="13.5546875" style="1" bestFit="1" customWidth="1"/>
    <col min="256" max="256" width="2.5546875" style="1" customWidth="1"/>
    <col min="257" max="257" width="12.33203125" style="1" customWidth="1"/>
    <col min="258" max="258" width="2.5546875" style="1" customWidth="1"/>
    <col min="259" max="259" width="5.88671875" style="1" bestFit="1" customWidth="1"/>
    <col min="260" max="260" width="8" style="1" bestFit="1" customWidth="1"/>
    <col min="261" max="261" width="2.5546875" style="1" customWidth="1"/>
    <col min="262" max="262" width="8.5546875" style="1" bestFit="1" customWidth="1"/>
    <col min="263" max="263" width="2.5546875" style="1" customWidth="1"/>
    <col min="264" max="264" width="5.88671875" style="1" bestFit="1" customWidth="1"/>
    <col min="265" max="265" width="8" style="1" bestFit="1" customWidth="1"/>
    <col min="266" max="266" width="2.5546875" style="1" customWidth="1"/>
    <col min="267" max="267" width="8.5546875" style="1" bestFit="1" customWidth="1"/>
    <col min="268" max="268" width="2.5546875" style="1" customWidth="1"/>
    <col min="269" max="269" width="5.88671875" style="1" bestFit="1" customWidth="1"/>
    <col min="270" max="270" width="8" style="1" bestFit="1" customWidth="1"/>
    <col min="271" max="271" width="2.5546875" style="1" customWidth="1"/>
    <col min="272" max="272" width="8.5546875" style="1" bestFit="1" customWidth="1"/>
    <col min="273" max="273" width="2.5546875" style="1" customWidth="1"/>
    <col min="274" max="274" width="5.88671875" style="1" bestFit="1" customWidth="1"/>
    <col min="275" max="275" width="8" style="1" bestFit="1" customWidth="1"/>
    <col min="276" max="276" width="2.5546875" style="1" customWidth="1"/>
    <col min="277" max="277" width="8.5546875" style="1" bestFit="1" customWidth="1"/>
    <col min="278" max="278" width="2.5546875" style="1" customWidth="1"/>
    <col min="279" max="279" width="5.88671875" style="1" bestFit="1" customWidth="1"/>
    <col min="280" max="280" width="8" style="1" bestFit="1" customWidth="1"/>
    <col min="281" max="281" width="2.5546875" style="1" customWidth="1"/>
    <col min="282" max="282" width="9.5546875" style="1" bestFit="1" customWidth="1"/>
    <col min="283" max="283" width="2.5546875" style="1" customWidth="1"/>
    <col min="284" max="284" width="104.88671875" style="1" customWidth="1"/>
    <col min="285" max="504" width="8.88671875" style="1"/>
    <col min="505" max="505" width="3.6640625" style="1" customWidth="1"/>
    <col min="506" max="506" width="3" style="1" bestFit="1" customWidth="1"/>
    <col min="507" max="507" width="41.5546875" style="1" bestFit="1" customWidth="1"/>
    <col min="508" max="508" width="2.5546875" style="1" customWidth="1"/>
    <col min="509" max="509" width="12" style="1" bestFit="1" customWidth="1"/>
    <col min="510" max="510" width="2.5546875" style="1" customWidth="1"/>
    <col min="511" max="511" width="13.5546875" style="1" bestFit="1" customWidth="1"/>
    <col min="512" max="512" width="2.5546875" style="1" customWidth="1"/>
    <col min="513" max="513" width="12.33203125" style="1" customWidth="1"/>
    <col min="514" max="514" width="2.5546875" style="1" customWidth="1"/>
    <col min="515" max="515" width="5.88671875" style="1" bestFit="1" customWidth="1"/>
    <col min="516" max="516" width="8" style="1" bestFit="1" customWidth="1"/>
    <col min="517" max="517" width="2.5546875" style="1" customWidth="1"/>
    <col min="518" max="518" width="8.5546875" style="1" bestFit="1" customWidth="1"/>
    <col min="519" max="519" width="2.5546875" style="1" customWidth="1"/>
    <col min="520" max="520" width="5.88671875" style="1" bestFit="1" customWidth="1"/>
    <col min="521" max="521" width="8" style="1" bestFit="1" customWidth="1"/>
    <col min="522" max="522" width="2.5546875" style="1" customWidth="1"/>
    <col min="523" max="523" width="8.5546875" style="1" bestFit="1" customWidth="1"/>
    <col min="524" max="524" width="2.5546875" style="1" customWidth="1"/>
    <col min="525" max="525" width="5.88671875" style="1" bestFit="1" customWidth="1"/>
    <col min="526" max="526" width="8" style="1" bestFit="1" customWidth="1"/>
    <col min="527" max="527" width="2.5546875" style="1" customWidth="1"/>
    <col min="528" max="528" width="8.5546875" style="1" bestFit="1" customWidth="1"/>
    <col min="529" max="529" width="2.5546875" style="1" customWidth="1"/>
    <col min="530" max="530" width="5.88671875" style="1" bestFit="1" customWidth="1"/>
    <col min="531" max="531" width="8" style="1" bestFit="1" customWidth="1"/>
    <col min="532" max="532" width="2.5546875" style="1" customWidth="1"/>
    <col min="533" max="533" width="8.5546875" style="1" bestFit="1" customWidth="1"/>
    <col min="534" max="534" width="2.5546875" style="1" customWidth="1"/>
    <col min="535" max="535" width="5.88671875" style="1" bestFit="1" customWidth="1"/>
    <col min="536" max="536" width="8" style="1" bestFit="1" customWidth="1"/>
    <col min="537" max="537" width="2.5546875" style="1" customWidth="1"/>
    <col min="538" max="538" width="9.5546875" style="1" bestFit="1" customWidth="1"/>
    <col min="539" max="539" width="2.5546875" style="1" customWidth="1"/>
    <col min="540" max="540" width="104.88671875" style="1" customWidth="1"/>
    <col min="541" max="760" width="8.88671875" style="1"/>
    <col min="761" max="761" width="3.6640625" style="1" customWidth="1"/>
    <col min="762" max="762" width="3" style="1" bestFit="1" customWidth="1"/>
    <col min="763" max="763" width="41.5546875" style="1" bestFit="1" customWidth="1"/>
    <col min="764" max="764" width="2.5546875" style="1" customWidth="1"/>
    <col min="765" max="765" width="12" style="1" bestFit="1" customWidth="1"/>
    <col min="766" max="766" width="2.5546875" style="1" customWidth="1"/>
    <col min="767" max="767" width="13.5546875" style="1" bestFit="1" customWidth="1"/>
    <col min="768" max="768" width="2.5546875" style="1" customWidth="1"/>
    <col min="769" max="769" width="12.33203125" style="1" customWidth="1"/>
    <col min="770" max="770" width="2.5546875" style="1" customWidth="1"/>
    <col min="771" max="771" width="5.88671875" style="1" bestFit="1" customWidth="1"/>
    <col min="772" max="772" width="8" style="1" bestFit="1" customWidth="1"/>
    <col min="773" max="773" width="2.5546875" style="1" customWidth="1"/>
    <col min="774" max="774" width="8.5546875" style="1" bestFit="1" customWidth="1"/>
    <col min="775" max="775" width="2.5546875" style="1" customWidth="1"/>
    <col min="776" max="776" width="5.88671875" style="1" bestFit="1" customWidth="1"/>
    <col min="777" max="777" width="8" style="1" bestFit="1" customWidth="1"/>
    <col min="778" max="778" width="2.5546875" style="1" customWidth="1"/>
    <col min="779" max="779" width="8.5546875" style="1" bestFit="1" customWidth="1"/>
    <col min="780" max="780" width="2.5546875" style="1" customWidth="1"/>
    <col min="781" max="781" width="5.88671875" style="1" bestFit="1" customWidth="1"/>
    <col min="782" max="782" width="8" style="1" bestFit="1" customWidth="1"/>
    <col min="783" max="783" width="2.5546875" style="1" customWidth="1"/>
    <col min="784" max="784" width="8.5546875" style="1" bestFit="1" customWidth="1"/>
    <col min="785" max="785" width="2.5546875" style="1" customWidth="1"/>
    <col min="786" max="786" width="5.88671875" style="1" bestFit="1" customWidth="1"/>
    <col min="787" max="787" width="8" style="1" bestFit="1" customWidth="1"/>
    <col min="788" max="788" width="2.5546875" style="1" customWidth="1"/>
    <col min="789" max="789" width="8.5546875" style="1" bestFit="1" customWidth="1"/>
    <col min="790" max="790" width="2.5546875" style="1" customWidth="1"/>
    <col min="791" max="791" width="5.88671875" style="1" bestFit="1" customWidth="1"/>
    <col min="792" max="792" width="8" style="1" bestFit="1" customWidth="1"/>
    <col min="793" max="793" width="2.5546875" style="1" customWidth="1"/>
    <col min="794" max="794" width="9.5546875" style="1" bestFit="1" customWidth="1"/>
    <col min="795" max="795" width="2.5546875" style="1" customWidth="1"/>
    <col min="796" max="796" width="104.88671875" style="1" customWidth="1"/>
    <col min="797" max="1016" width="8.88671875" style="1"/>
    <col min="1017" max="1017" width="3.6640625" style="1" customWidth="1"/>
    <col min="1018" max="1018" width="3" style="1" bestFit="1" customWidth="1"/>
    <col min="1019" max="1019" width="41.5546875" style="1" bestFit="1" customWidth="1"/>
    <col min="1020" max="1020" width="2.5546875" style="1" customWidth="1"/>
    <col min="1021" max="1021" width="12" style="1" bestFit="1" customWidth="1"/>
    <col min="1022" max="1022" width="2.5546875" style="1" customWidth="1"/>
    <col min="1023" max="1023" width="13.5546875" style="1" bestFit="1" customWidth="1"/>
    <col min="1024" max="1024" width="2.5546875" style="1" customWidth="1"/>
    <col min="1025" max="1025" width="12.33203125" style="1" customWidth="1"/>
    <col min="1026" max="1026" width="2.5546875" style="1" customWidth="1"/>
    <col min="1027" max="1027" width="5.88671875" style="1" bestFit="1" customWidth="1"/>
    <col min="1028" max="1028" width="8" style="1" bestFit="1" customWidth="1"/>
    <col min="1029" max="1029" width="2.5546875" style="1" customWidth="1"/>
    <col min="1030" max="1030" width="8.5546875" style="1" bestFit="1" customWidth="1"/>
    <col min="1031" max="1031" width="2.5546875" style="1" customWidth="1"/>
    <col min="1032" max="1032" width="5.88671875" style="1" bestFit="1" customWidth="1"/>
    <col min="1033" max="1033" width="8" style="1" bestFit="1" customWidth="1"/>
    <col min="1034" max="1034" width="2.5546875" style="1" customWidth="1"/>
    <col min="1035" max="1035" width="8.5546875" style="1" bestFit="1" customWidth="1"/>
    <col min="1036" max="1036" width="2.5546875" style="1" customWidth="1"/>
    <col min="1037" max="1037" width="5.88671875" style="1" bestFit="1" customWidth="1"/>
    <col min="1038" max="1038" width="8" style="1" bestFit="1" customWidth="1"/>
    <col min="1039" max="1039" width="2.5546875" style="1" customWidth="1"/>
    <col min="1040" max="1040" width="8.5546875" style="1" bestFit="1" customWidth="1"/>
    <col min="1041" max="1041" width="2.5546875" style="1" customWidth="1"/>
    <col min="1042" max="1042" width="5.88671875" style="1" bestFit="1" customWidth="1"/>
    <col min="1043" max="1043" width="8" style="1" bestFit="1" customWidth="1"/>
    <col min="1044" max="1044" width="2.5546875" style="1" customWidth="1"/>
    <col min="1045" max="1045" width="8.5546875" style="1" bestFit="1" customWidth="1"/>
    <col min="1046" max="1046" width="2.5546875" style="1" customWidth="1"/>
    <col min="1047" max="1047" width="5.88671875" style="1" bestFit="1" customWidth="1"/>
    <col min="1048" max="1048" width="8" style="1" bestFit="1" customWidth="1"/>
    <col min="1049" max="1049" width="2.5546875" style="1" customWidth="1"/>
    <col min="1050" max="1050" width="9.5546875" style="1" bestFit="1" customWidth="1"/>
    <col min="1051" max="1051" width="2.5546875" style="1" customWidth="1"/>
    <col min="1052" max="1052" width="104.88671875" style="1" customWidth="1"/>
    <col min="1053" max="1272" width="8.88671875" style="1"/>
    <col min="1273" max="1273" width="3.6640625" style="1" customWidth="1"/>
    <col min="1274" max="1274" width="3" style="1" bestFit="1" customWidth="1"/>
    <col min="1275" max="1275" width="41.5546875" style="1" bestFit="1" customWidth="1"/>
    <col min="1276" max="1276" width="2.5546875" style="1" customWidth="1"/>
    <col min="1277" max="1277" width="12" style="1" bestFit="1" customWidth="1"/>
    <col min="1278" max="1278" width="2.5546875" style="1" customWidth="1"/>
    <col min="1279" max="1279" width="13.5546875" style="1" bestFit="1" customWidth="1"/>
    <col min="1280" max="1280" width="2.5546875" style="1" customWidth="1"/>
    <col min="1281" max="1281" width="12.33203125" style="1" customWidth="1"/>
    <col min="1282" max="1282" width="2.5546875" style="1" customWidth="1"/>
    <col min="1283" max="1283" width="5.88671875" style="1" bestFit="1" customWidth="1"/>
    <col min="1284" max="1284" width="8" style="1" bestFit="1" customWidth="1"/>
    <col min="1285" max="1285" width="2.5546875" style="1" customWidth="1"/>
    <col min="1286" max="1286" width="8.5546875" style="1" bestFit="1" customWidth="1"/>
    <col min="1287" max="1287" width="2.5546875" style="1" customWidth="1"/>
    <col min="1288" max="1288" width="5.88671875" style="1" bestFit="1" customWidth="1"/>
    <col min="1289" max="1289" width="8" style="1" bestFit="1" customWidth="1"/>
    <col min="1290" max="1290" width="2.5546875" style="1" customWidth="1"/>
    <col min="1291" max="1291" width="8.5546875" style="1" bestFit="1" customWidth="1"/>
    <col min="1292" max="1292" width="2.5546875" style="1" customWidth="1"/>
    <col min="1293" max="1293" width="5.88671875" style="1" bestFit="1" customWidth="1"/>
    <col min="1294" max="1294" width="8" style="1" bestFit="1" customWidth="1"/>
    <col min="1295" max="1295" width="2.5546875" style="1" customWidth="1"/>
    <col min="1296" max="1296" width="8.5546875" style="1" bestFit="1" customWidth="1"/>
    <col min="1297" max="1297" width="2.5546875" style="1" customWidth="1"/>
    <col min="1298" max="1298" width="5.88671875" style="1" bestFit="1" customWidth="1"/>
    <col min="1299" max="1299" width="8" style="1" bestFit="1" customWidth="1"/>
    <col min="1300" max="1300" width="2.5546875" style="1" customWidth="1"/>
    <col min="1301" max="1301" width="8.5546875" style="1" bestFit="1" customWidth="1"/>
    <col min="1302" max="1302" width="2.5546875" style="1" customWidth="1"/>
    <col min="1303" max="1303" width="5.88671875" style="1" bestFit="1" customWidth="1"/>
    <col min="1304" max="1304" width="8" style="1" bestFit="1" customWidth="1"/>
    <col min="1305" max="1305" width="2.5546875" style="1" customWidth="1"/>
    <col min="1306" max="1306" width="9.5546875" style="1" bestFit="1" customWidth="1"/>
    <col min="1307" max="1307" width="2.5546875" style="1" customWidth="1"/>
    <col min="1308" max="1308" width="104.88671875" style="1" customWidth="1"/>
    <col min="1309" max="1528" width="8.88671875" style="1"/>
    <col min="1529" max="1529" width="3.6640625" style="1" customWidth="1"/>
    <col min="1530" max="1530" width="3" style="1" bestFit="1" customWidth="1"/>
    <col min="1531" max="1531" width="41.5546875" style="1" bestFit="1" customWidth="1"/>
    <col min="1532" max="1532" width="2.5546875" style="1" customWidth="1"/>
    <col min="1533" max="1533" width="12" style="1" bestFit="1" customWidth="1"/>
    <col min="1534" max="1534" width="2.5546875" style="1" customWidth="1"/>
    <col min="1535" max="1535" width="13.5546875" style="1" bestFit="1" customWidth="1"/>
    <col min="1536" max="1536" width="2.5546875" style="1" customWidth="1"/>
    <col min="1537" max="1537" width="12.33203125" style="1" customWidth="1"/>
    <col min="1538" max="1538" width="2.5546875" style="1" customWidth="1"/>
    <col min="1539" max="1539" width="5.88671875" style="1" bestFit="1" customWidth="1"/>
    <col min="1540" max="1540" width="8" style="1" bestFit="1" customWidth="1"/>
    <col min="1541" max="1541" width="2.5546875" style="1" customWidth="1"/>
    <col min="1542" max="1542" width="8.5546875" style="1" bestFit="1" customWidth="1"/>
    <col min="1543" max="1543" width="2.5546875" style="1" customWidth="1"/>
    <col min="1544" max="1544" width="5.88671875" style="1" bestFit="1" customWidth="1"/>
    <col min="1545" max="1545" width="8" style="1" bestFit="1" customWidth="1"/>
    <col min="1546" max="1546" width="2.5546875" style="1" customWidth="1"/>
    <col min="1547" max="1547" width="8.5546875" style="1" bestFit="1" customWidth="1"/>
    <col min="1548" max="1548" width="2.5546875" style="1" customWidth="1"/>
    <col min="1549" max="1549" width="5.88671875" style="1" bestFit="1" customWidth="1"/>
    <col min="1550" max="1550" width="8" style="1" bestFit="1" customWidth="1"/>
    <col min="1551" max="1551" width="2.5546875" style="1" customWidth="1"/>
    <col min="1552" max="1552" width="8.5546875" style="1" bestFit="1" customWidth="1"/>
    <col min="1553" max="1553" width="2.5546875" style="1" customWidth="1"/>
    <col min="1554" max="1554" width="5.88671875" style="1" bestFit="1" customWidth="1"/>
    <col min="1555" max="1555" width="8" style="1" bestFit="1" customWidth="1"/>
    <col min="1556" max="1556" width="2.5546875" style="1" customWidth="1"/>
    <col min="1557" max="1557" width="8.5546875" style="1" bestFit="1" customWidth="1"/>
    <col min="1558" max="1558" width="2.5546875" style="1" customWidth="1"/>
    <col min="1559" max="1559" width="5.88671875" style="1" bestFit="1" customWidth="1"/>
    <col min="1560" max="1560" width="8" style="1" bestFit="1" customWidth="1"/>
    <col min="1561" max="1561" width="2.5546875" style="1" customWidth="1"/>
    <col min="1562" max="1562" width="9.5546875" style="1" bestFit="1" customWidth="1"/>
    <col min="1563" max="1563" width="2.5546875" style="1" customWidth="1"/>
    <col min="1564" max="1564" width="104.88671875" style="1" customWidth="1"/>
    <col min="1565" max="1784" width="8.88671875" style="1"/>
    <col min="1785" max="1785" width="3.6640625" style="1" customWidth="1"/>
    <col min="1786" max="1786" width="3" style="1" bestFit="1" customWidth="1"/>
    <col min="1787" max="1787" width="41.5546875" style="1" bestFit="1" customWidth="1"/>
    <col min="1788" max="1788" width="2.5546875" style="1" customWidth="1"/>
    <col min="1789" max="1789" width="12" style="1" bestFit="1" customWidth="1"/>
    <col min="1790" max="1790" width="2.5546875" style="1" customWidth="1"/>
    <col min="1791" max="1791" width="13.5546875" style="1" bestFit="1" customWidth="1"/>
    <col min="1792" max="1792" width="2.5546875" style="1" customWidth="1"/>
    <col min="1793" max="1793" width="12.33203125" style="1" customWidth="1"/>
    <col min="1794" max="1794" width="2.5546875" style="1" customWidth="1"/>
    <col min="1795" max="1795" width="5.88671875" style="1" bestFit="1" customWidth="1"/>
    <col min="1796" max="1796" width="8" style="1" bestFit="1" customWidth="1"/>
    <col min="1797" max="1797" width="2.5546875" style="1" customWidth="1"/>
    <col min="1798" max="1798" width="8.5546875" style="1" bestFit="1" customWidth="1"/>
    <col min="1799" max="1799" width="2.5546875" style="1" customWidth="1"/>
    <col min="1800" max="1800" width="5.88671875" style="1" bestFit="1" customWidth="1"/>
    <col min="1801" max="1801" width="8" style="1" bestFit="1" customWidth="1"/>
    <col min="1802" max="1802" width="2.5546875" style="1" customWidth="1"/>
    <col min="1803" max="1803" width="8.5546875" style="1" bestFit="1" customWidth="1"/>
    <col min="1804" max="1804" width="2.5546875" style="1" customWidth="1"/>
    <col min="1805" max="1805" width="5.88671875" style="1" bestFit="1" customWidth="1"/>
    <col min="1806" max="1806" width="8" style="1" bestFit="1" customWidth="1"/>
    <col min="1807" max="1807" width="2.5546875" style="1" customWidth="1"/>
    <col min="1808" max="1808" width="8.5546875" style="1" bestFit="1" customWidth="1"/>
    <col min="1809" max="1809" width="2.5546875" style="1" customWidth="1"/>
    <col min="1810" max="1810" width="5.88671875" style="1" bestFit="1" customWidth="1"/>
    <col min="1811" max="1811" width="8" style="1" bestFit="1" customWidth="1"/>
    <col min="1812" max="1812" width="2.5546875" style="1" customWidth="1"/>
    <col min="1813" max="1813" width="8.5546875" style="1" bestFit="1" customWidth="1"/>
    <col min="1814" max="1814" width="2.5546875" style="1" customWidth="1"/>
    <col min="1815" max="1815" width="5.88671875" style="1" bestFit="1" customWidth="1"/>
    <col min="1816" max="1816" width="8" style="1" bestFit="1" customWidth="1"/>
    <col min="1817" max="1817" width="2.5546875" style="1" customWidth="1"/>
    <col min="1818" max="1818" width="9.5546875" style="1" bestFit="1" customWidth="1"/>
    <col min="1819" max="1819" width="2.5546875" style="1" customWidth="1"/>
    <col min="1820" max="1820" width="104.88671875" style="1" customWidth="1"/>
    <col min="1821" max="2040" width="8.88671875" style="1"/>
    <col min="2041" max="2041" width="3.6640625" style="1" customWidth="1"/>
    <col min="2042" max="2042" width="3" style="1" bestFit="1" customWidth="1"/>
    <col min="2043" max="2043" width="41.5546875" style="1" bestFit="1" customWidth="1"/>
    <col min="2044" max="2044" width="2.5546875" style="1" customWidth="1"/>
    <col min="2045" max="2045" width="12" style="1" bestFit="1" customWidth="1"/>
    <col min="2046" max="2046" width="2.5546875" style="1" customWidth="1"/>
    <col min="2047" max="2047" width="13.5546875" style="1" bestFit="1" customWidth="1"/>
    <col min="2048" max="2048" width="2.5546875" style="1" customWidth="1"/>
    <col min="2049" max="2049" width="12.33203125" style="1" customWidth="1"/>
    <col min="2050" max="2050" width="2.5546875" style="1" customWidth="1"/>
    <col min="2051" max="2051" width="5.88671875" style="1" bestFit="1" customWidth="1"/>
    <col min="2052" max="2052" width="8" style="1" bestFit="1" customWidth="1"/>
    <col min="2053" max="2053" width="2.5546875" style="1" customWidth="1"/>
    <col min="2054" max="2054" width="8.5546875" style="1" bestFit="1" customWidth="1"/>
    <col min="2055" max="2055" width="2.5546875" style="1" customWidth="1"/>
    <col min="2056" max="2056" width="5.88671875" style="1" bestFit="1" customWidth="1"/>
    <col min="2057" max="2057" width="8" style="1" bestFit="1" customWidth="1"/>
    <col min="2058" max="2058" width="2.5546875" style="1" customWidth="1"/>
    <col min="2059" max="2059" width="8.5546875" style="1" bestFit="1" customWidth="1"/>
    <col min="2060" max="2060" width="2.5546875" style="1" customWidth="1"/>
    <col min="2061" max="2061" width="5.88671875" style="1" bestFit="1" customWidth="1"/>
    <col min="2062" max="2062" width="8" style="1" bestFit="1" customWidth="1"/>
    <col min="2063" max="2063" width="2.5546875" style="1" customWidth="1"/>
    <col min="2064" max="2064" width="8.5546875" style="1" bestFit="1" customWidth="1"/>
    <col min="2065" max="2065" width="2.5546875" style="1" customWidth="1"/>
    <col min="2066" max="2066" width="5.88671875" style="1" bestFit="1" customWidth="1"/>
    <col min="2067" max="2067" width="8" style="1" bestFit="1" customWidth="1"/>
    <col min="2068" max="2068" width="2.5546875" style="1" customWidth="1"/>
    <col min="2069" max="2069" width="8.5546875" style="1" bestFit="1" customWidth="1"/>
    <col min="2070" max="2070" width="2.5546875" style="1" customWidth="1"/>
    <col min="2071" max="2071" width="5.88671875" style="1" bestFit="1" customWidth="1"/>
    <col min="2072" max="2072" width="8" style="1" bestFit="1" customWidth="1"/>
    <col min="2073" max="2073" width="2.5546875" style="1" customWidth="1"/>
    <col min="2074" max="2074" width="9.5546875" style="1" bestFit="1" customWidth="1"/>
    <col min="2075" max="2075" width="2.5546875" style="1" customWidth="1"/>
    <col min="2076" max="2076" width="104.88671875" style="1" customWidth="1"/>
    <col min="2077" max="2296" width="8.88671875" style="1"/>
    <col min="2297" max="2297" width="3.6640625" style="1" customWidth="1"/>
    <col min="2298" max="2298" width="3" style="1" bestFit="1" customWidth="1"/>
    <col min="2299" max="2299" width="41.5546875" style="1" bestFit="1" customWidth="1"/>
    <col min="2300" max="2300" width="2.5546875" style="1" customWidth="1"/>
    <col min="2301" max="2301" width="12" style="1" bestFit="1" customWidth="1"/>
    <col min="2302" max="2302" width="2.5546875" style="1" customWidth="1"/>
    <col min="2303" max="2303" width="13.5546875" style="1" bestFit="1" customWidth="1"/>
    <col min="2304" max="2304" width="2.5546875" style="1" customWidth="1"/>
    <col min="2305" max="2305" width="12.33203125" style="1" customWidth="1"/>
    <col min="2306" max="2306" width="2.5546875" style="1" customWidth="1"/>
    <col min="2307" max="2307" width="5.88671875" style="1" bestFit="1" customWidth="1"/>
    <col min="2308" max="2308" width="8" style="1" bestFit="1" customWidth="1"/>
    <col min="2309" max="2309" width="2.5546875" style="1" customWidth="1"/>
    <col min="2310" max="2310" width="8.5546875" style="1" bestFit="1" customWidth="1"/>
    <col min="2311" max="2311" width="2.5546875" style="1" customWidth="1"/>
    <col min="2312" max="2312" width="5.88671875" style="1" bestFit="1" customWidth="1"/>
    <col min="2313" max="2313" width="8" style="1" bestFit="1" customWidth="1"/>
    <col min="2314" max="2314" width="2.5546875" style="1" customWidth="1"/>
    <col min="2315" max="2315" width="8.5546875" style="1" bestFit="1" customWidth="1"/>
    <col min="2316" max="2316" width="2.5546875" style="1" customWidth="1"/>
    <col min="2317" max="2317" width="5.88671875" style="1" bestFit="1" customWidth="1"/>
    <col min="2318" max="2318" width="8" style="1" bestFit="1" customWidth="1"/>
    <col min="2319" max="2319" width="2.5546875" style="1" customWidth="1"/>
    <col min="2320" max="2320" width="8.5546875" style="1" bestFit="1" customWidth="1"/>
    <col min="2321" max="2321" width="2.5546875" style="1" customWidth="1"/>
    <col min="2322" max="2322" width="5.88671875" style="1" bestFit="1" customWidth="1"/>
    <col min="2323" max="2323" width="8" style="1" bestFit="1" customWidth="1"/>
    <col min="2324" max="2324" width="2.5546875" style="1" customWidth="1"/>
    <col min="2325" max="2325" width="8.5546875" style="1" bestFit="1" customWidth="1"/>
    <col min="2326" max="2326" width="2.5546875" style="1" customWidth="1"/>
    <col min="2327" max="2327" width="5.88671875" style="1" bestFit="1" customWidth="1"/>
    <col min="2328" max="2328" width="8" style="1" bestFit="1" customWidth="1"/>
    <col min="2329" max="2329" width="2.5546875" style="1" customWidth="1"/>
    <col min="2330" max="2330" width="9.5546875" style="1" bestFit="1" customWidth="1"/>
    <col min="2331" max="2331" width="2.5546875" style="1" customWidth="1"/>
    <col min="2332" max="2332" width="104.88671875" style="1" customWidth="1"/>
    <col min="2333" max="2552" width="8.88671875" style="1"/>
    <col min="2553" max="2553" width="3.6640625" style="1" customWidth="1"/>
    <col min="2554" max="2554" width="3" style="1" bestFit="1" customWidth="1"/>
    <col min="2555" max="2555" width="41.5546875" style="1" bestFit="1" customWidth="1"/>
    <col min="2556" max="2556" width="2.5546875" style="1" customWidth="1"/>
    <col min="2557" max="2557" width="12" style="1" bestFit="1" customWidth="1"/>
    <col min="2558" max="2558" width="2.5546875" style="1" customWidth="1"/>
    <col min="2559" max="2559" width="13.5546875" style="1" bestFit="1" customWidth="1"/>
    <col min="2560" max="2560" width="2.5546875" style="1" customWidth="1"/>
    <col min="2561" max="2561" width="12.33203125" style="1" customWidth="1"/>
    <col min="2562" max="2562" width="2.5546875" style="1" customWidth="1"/>
    <col min="2563" max="2563" width="5.88671875" style="1" bestFit="1" customWidth="1"/>
    <col min="2564" max="2564" width="8" style="1" bestFit="1" customWidth="1"/>
    <col min="2565" max="2565" width="2.5546875" style="1" customWidth="1"/>
    <col min="2566" max="2566" width="8.5546875" style="1" bestFit="1" customWidth="1"/>
    <col min="2567" max="2567" width="2.5546875" style="1" customWidth="1"/>
    <col min="2568" max="2568" width="5.88671875" style="1" bestFit="1" customWidth="1"/>
    <col min="2569" max="2569" width="8" style="1" bestFit="1" customWidth="1"/>
    <col min="2570" max="2570" width="2.5546875" style="1" customWidth="1"/>
    <col min="2571" max="2571" width="8.5546875" style="1" bestFit="1" customWidth="1"/>
    <col min="2572" max="2572" width="2.5546875" style="1" customWidth="1"/>
    <col min="2573" max="2573" width="5.88671875" style="1" bestFit="1" customWidth="1"/>
    <col min="2574" max="2574" width="8" style="1" bestFit="1" customWidth="1"/>
    <col min="2575" max="2575" width="2.5546875" style="1" customWidth="1"/>
    <col min="2576" max="2576" width="8.5546875" style="1" bestFit="1" customWidth="1"/>
    <col min="2577" max="2577" width="2.5546875" style="1" customWidth="1"/>
    <col min="2578" max="2578" width="5.88671875" style="1" bestFit="1" customWidth="1"/>
    <col min="2579" max="2579" width="8" style="1" bestFit="1" customWidth="1"/>
    <col min="2580" max="2580" width="2.5546875" style="1" customWidth="1"/>
    <col min="2581" max="2581" width="8.5546875" style="1" bestFit="1" customWidth="1"/>
    <col min="2582" max="2582" width="2.5546875" style="1" customWidth="1"/>
    <col min="2583" max="2583" width="5.88671875" style="1" bestFit="1" customWidth="1"/>
    <col min="2584" max="2584" width="8" style="1" bestFit="1" customWidth="1"/>
    <col min="2585" max="2585" width="2.5546875" style="1" customWidth="1"/>
    <col min="2586" max="2586" width="9.5546875" style="1" bestFit="1" customWidth="1"/>
    <col min="2587" max="2587" width="2.5546875" style="1" customWidth="1"/>
    <col min="2588" max="2588" width="104.88671875" style="1" customWidth="1"/>
    <col min="2589" max="2808" width="8.88671875" style="1"/>
    <col min="2809" max="2809" width="3.6640625" style="1" customWidth="1"/>
    <col min="2810" max="2810" width="3" style="1" bestFit="1" customWidth="1"/>
    <col min="2811" max="2811" width="41.5546875" style="1" bestFit="1" customWidth="1"/>
    <col min="2812" max="2812" width="2.5546875" style="1" customWidth="1"/>
    <col min="2813" max="2813" width="12" style="1" bestFit="1" customWidth="1"/>
    <col min="2814" max="2814" width="2.5546875" style="1" customWidth="1"/>
    <col min="2815" max="2815" width="13.5546875" style="1" bestFit="1" customWidth="1"/>
    <col min="2816" max="2816" width="2.5546875" style="1" customWidth="1"/>
    <col min="2817" max="2817" width="12.33203125" style="1" customWidth="1"/>
    <col min="2818" max="2818" width="2.5546875" style="1" customWidth="1"/>
    <col min="2819" max="2819" width="5.88671875" style="1" bestFit="1" customWidth="1"/>
    <col min="2820" max="2820" width="8" style="1" bestFit="1" customWidth="1"/>
    <col min="2821" max="2821" width="2.5546875" style="1" customWidth="1"/>
    <col min="2822" max="2822" width="8.5546875" style="1" bestFit="1" customWidth="1"/>
    <col min="2823" max="2823" width="2.5546875" style="1" customWidth="1"/>
    <col min="2824" max="2824" width="5.88671875" style="1" bestFit="1" customWidth="1"/>
    <col min="2825" max="2825" width="8" style="1" bestFit="1" customWidth="1"/>
    <col min="2826" max="2826" width="2.5546875" style="1" customWidth="1"/>
    <col min="2827" max="2827" width="8.5546875" style="1" bestFit="1" customWidth="1"/>
    <col min="2828" max="2828" width="2.5546875" style="1" customWidth="1"/>
    <col min="2829" max="2829" width="5.88671875" style="1" bestFit="1" customWidth="1"/>
    <col min="2830" max="2830" width="8" style="1" bestFit="1" customWidth="1"/>
    <col min="2831" max="2831" width="2.5546875" style="1" customWidth="1"/>
    <col min="2832" max="2832" width="8.5546875" style="1" bestFit="1" customWidth="1"/>
    <col min="2833" max="2833" width="2.5546875" style="1" customWidth="1"/>
    <col min="2834" max="2834" width="5.88671875" style="1" bestFit="1" customWidth="1"/>
    <col min="2835" max="2835" width="8" style="1" bestFit="1" customWidth="1"/>
    <col min="2836" max="2836" width="2.5546875" style="1" customWidth="1"/>
    <col min="2837" max="2837" width="8.5546875" style="1" bestFit="1" customWidth="1"/>
    <col min="2838" max="2838" width="2.5546875" style="1" customWidth="1"/>
    <col min="2839" max="2839" width="5.88671875" style="1" bestFit="1" customWidth="1"/>
    <col min="2840" max="2840" width="8" style="1" bestFit="1" customWidth="1"/>
    <col min="2841" max="2841" width="2.5546875" style="1" customWidth="1"/>
    <col min="2842" max="2842" width="9.5546875" style="1" bestFit="1" customWidth="1"/>
    <col min="2843" max="2843" width="2.5546875" style="1" customWidth="1"/>
    <col min="2844" max="2844" width="104.88671875" style="1" customWidth="1"/>
    <col min="2845" max="3064" width="8.88671875" style="1"/>
    <col min="3065" max="3065" width="3.6640625" style="1" customWidth="1"/>
    <col min="3066" max="3066" width="3" style="1" bestFit="1" customWidth="1"/>
    <col min="3067" max="3067" width="41.5546875" style="1" bestFit="1" customWidth="1"/>
    <col min="3068" max="3068" width="2.5546875" style="1" customWidth="1"/>
    <col min="3069" max="3069" width="12" style="1" bestFit="1" customWidth="1"/>
    <col min="3070" max="3070" width="2.5546875" style="1" customWidth="1"/>
    <col min="3071" max="3071" width="13.5546875" style="1" bestFit="1" customWidth="1"/>
    <col min="3072" max="3072" width="2.5546875" style="1" customWidth="1"/>
    <col min="3073" max="3073" width="12.33203125" style="1" customWidth="1"/>
    <col min="3074" max="3074" width="2.5546875" style="1" customWidth="1"/>
    <col min="3075" max="3075" width="5.88671875" style="1" bestFit="1" customWidth="1"/>
    <col min="3076" max="3076" width="8" style="1" bestFit="1" customWidth="1"/>
    <col min="3077" max="3077" width="2.5546875" style="1" customWidth="1"/>
    <col min="3078" max="3078" width="8.5546875" style="1" bestFit="1" customWidth="1"/>
    <col min="3079" max="3079" width="2.5546875" style="1" customWidth="1"/>
    <col min="3080" max="3080" width="5.88671875" style="1" bestFit="1" customWidth="1"/>
    <col min="3081" max="3081" width="8" style="1" bestFit="1" customWidth="1"/>
    <col min="3082" max="3082" width="2.5546875" style="1" customWidth="1"/>
    <col min="3083" max="3083" width="8.5546875" style="1" bestFit="1" customWidth="1"/>
    <col min="3084" max="3084" width="2.5546875" style="1" customWidth="1"/>
    <col min="3085" max="3085" width="5.88671875" style="1" bestFit="1" customWidth="1"/>
    <col min="3086" max="3086" width="8" style="1" bestFit="1" customWidth="1"/>
    <col min="3087" max="3087" width="2.5546875" style="1" customWidth="1"/>
    <col min="3088" max="3088" width="8.5546875" style="1" bestFit="1" customWidth="1"/>
    <col min="3089" max="3089" width="2.5546875" style="1" customWidth="1"/>
    <col min="3090" max="3090" width="5.88671875" style="1" bestFit="1" customWidth="1"/>
    <col min="3091" max="3091" width="8" style="1" bestFit="1" customWidth="1"/>
    <col min="3092" max="3092" width="2.5546875" style="1" customWidth="1"/>
    <col min="3093" max="3093" width="8.5546875" style="1" bestFit="1" customWidth="1"/>
    <col min="3094" max="3094" width="2.5546875" style="1" customWidth="1"/>
    <col min="3095" max="3095" width="5.88671875" style="1" bestFit="1" customWidth="1"/>
    <col min="3096" max="3096" width="8" style="1" bestFit="1" customWidth="1"/>
    <col min="3097" max="3097" width="2.5546875" style="1" customWidth="1"/>
    <col min="3098" max="3098" width="9.5546875" style="1" bestFit="1" customWidth="1"/>
    <col min="3099" max="3099" width="2.5546875" style="1" customWidth="1"/>
    <col min="3100" max="3100" width="104.88671875" style="1" customWidth="1"/>
    <col min="3101" max="3320" width="8.88671875" style="1"/>
    <col min="3321" max="3321" width="3.6640625" style="1" customWidth="1"/>
    <col min="3322" max="3322" width="3" style="1" bestFit="1" customWidth="1"/>
    <col min="3323" max="3323" width="41.5546875" style="1" bestFit="1" customWidth="1"/>
    <col min="3324" max="3324" width="2.5546875" style="1" customWidth="1"/>
    <col min="3325" max="3325" width="12" style="1" bestFit="1" customWidth="1"/>
    <col min="3326" max="3326" width="2.5546875" style="1" customWidth="1"/>
    <col min="3327" max="3327" width="13.5546875" style="1" bestFit="1" customWidth="1"/>
    <col min="3328" max="3328" width="2.5546875" style="1" customWidth="1"/>
    <col min="3329" max="3329" width="12.33203125" style="1" customWidth="1"/>
    <col min="3330" max="3330" width="2.5546875" style="1" customWidth="1"/>
    <col min="3331" max="3331" width="5.88671875" style="1" bestFit="1" customWidth="1"/>
    <col min="3332" max="3332" width="8" style="1" bestFit="1" customWidth="1"/>
    <col min="3333" max="3333" width="2.5546875" style="1" customWidth="1"/>
    <col min="3334" max="3334" width="8.5546875" style="1" bestFit="1" customWidth="1"/>
    <col min="3335" max="3335" width="2.5546875" style="1" customWidth="1"/>
    <col min="3336" max="3336" width="5.88671875" style="1" bestFit="1" customWidth="1"/>
    <col min="3337" max="3337" width="8" style="1" bestFit="1" customWidth="1"/>
    <col min="3338" max="3338" width="2.5546875" style="1" customWidth="1"/>
    <col min="3339" max="3339" width="8.5546875" style="1" bestFit="1" customWidth="1"/>
    <col min="3340" max="3340" width="2.5546875" style="1" customWidth="1"/>
    <col min="3341" max="3341" width="5.88671875" style="1" bestFit="1" customWidth="1"/>
    <col min="3342" max="3342" width="8" style="1" bestFit="1" customWidth="1"/>
    <col min="3343" max="3343" width="2.5546875" style="1" customWidth="1"/>
    <col min="3344" max="3344" width="8.5546875" style="1" bestFit="1" customWidth="1"/>
    <col min="3345" max="3345" width="2.5546875" style="1" customWidth="1"/>
    <col min="3346" max="3346" width="5.88671875" style="1" bestFit="1" customWidth="1"/>
    <col min="3347" max="3347" width="8" style="1" bestFit="1" customWidth="1"/>
    <col min="3348" max="3348" width="2.5546875" style="1" customWidth="1"/>
    <col min="3349" max="3349" width="8.5546875" style="1" bestFit="1" customWidth="1"/>
    <col min="3350" max="3350" width="2.5546875" style="1" customWidth="1"/>
    <col min="3351" max="3351" width="5.88671875" style="1" bestFit="1" customWidth="1"/>
    <col min="3352" max="3352" width="8" style="1" bestFit="1" customWidth="1"/>
    <col min="3353" max="3353" width="2.5546875" style="1" customWidth="1"/>
    <col min="3354" max="3354" width="9.5546875" style="1" bestFit="1" customWidth="1"/>
    <col min="3355" max="3355" width="2.5546875" style="1" customWidth="1"/>
    <col min="3356" max="3356" width="104.88671875" style="1" customWidth="1"/>
    <col min="3357" max="3576" width="8.88671875" style="1"/>
    <col min="3577" max="3577" width="3.6640625" style="1" customWidth="1"/>
    <col min="3578" max="3578" width="3" style="1" bestFit="1" customWidth="1"/>
    <col min="3579" max="3579" width="41.5546875" style="1" bestFit="1" customWidth="1"/>
    <col min="3580" max="3580" width="2.5546875" style="1" customWidth="1"/>
    <col min="3581" max="3581" width="12" style="1" bestFit="1" customWidth="1"/>
    <col min="3582" max="3582" width="2.5546875" style="1" customWidth="1"/>
    <col min="3583" max="3583" width="13.5546875" style="1" bestFit="1" customWidth="1"/>
    <col min="3584" max="3584" width="2.5546875" style="1" customWidth="1"/>
    <col min="3585" max="3585" width="12.33203125" style="1" customWidth="1"/>
    <col min="3586" max="3586" width="2.5546875" style="1" customWidth="1"/>
    <col min="3587" max="3587" width="5.88671875" style="1" bestFit="1" customWidth="1"/>
    <col min="3588" max="3588" width="8" style="1" bestFit="1" customWidth="1"/>
    <col min="3589" max="3589" width="2.5546875" style="1" customWidth="1"/>
    <col min="3590" max="3590" width="8.5546875" style="1" bestFit="1" customWidth="1"/>
    <col min="3591" max="3591" width="2.5546875" style="1" customWidth="1"/>
    <col min="3592" max="3592" width="5.88671875" style="1" bestFit="1" customWidth="1"/>
    <col min="3593" max="3593" width="8" style="1" bestFit="1" customWidth="1"/>
    <col min="3594" max="3594" width="2.5546875" style="1" customWidth="1"/>
    <col min="3595" max="3595" width="8.5546875" style="1" bestFit="1" customWidth="1"/>
    <col min="3596" max="3596" width="2.5546875" style="1" customWidth="1"/>
    <col min="3597" max="3597" width="5.88671875" style="1" bestFit="1" customWidth="1"/>
    <col min="3598" max="3598" width="8" style="1" bestFit="1" customWidth="1"/>
    <col min="3599" max="3599" width="2.5546875" style="1" customWidth="1"/>
    <col min="3600" max="3600" width="8.5546875" style="1" bestFit="1" customWidth="1"/>
    <col min="3601" max="3601" width="2.5546875" style="1" customWidth="1"/>
    <col min="3602" max="3602" width="5.88671875" style="1" bestFit="1" customWidth="1"/>
    <col min="3603" max="3603" width="8" style="1" bestFit="1" customWidth="1"/>
    <col min="3604" max="3604" width="2.5546875" style="1" customWidth="1"/>
    <col min="3605" max="3605" width="8.5546875" style="1" bestFit="1" customWidth="1"/>
    <col min="3606" max="3606" width="2.5546875" style="1" customWidth="1"/>
    <col min="3607" max="3607" width="5.88671875" style="1" bestFit="1" customWidth="1"/>
    <col min="3608" max="3608" width="8" style="1" bestFit="1" customWidth="1"/>
    <col min="3609" max="3609" width="2.5546875" style="1" customWidth="1"/>
    <col min="3610" max="3610" width="9.5546875" style="1" bestFit="1" customWidth="1"/>
    <col min="3611" max="3611" width="2.5546875" style="1" customWidth="1"/>
    <col min="3612" max="3612" width="104.88671875" style="1" customWidth="1"/>
    <col min="3613" max="3832" width="8.88671875" style="1"/>
    <col min="3833" max="3833" width="3.6640625" style="1" customWidth="1"/>
    <col min="3834" max="3834" width="3" style="1" bestFit="1" customWidth="1"/>
    <col min="3835" max="3835" width="41.5546875" style="1" bestFit="1" customWidth="1"/>
    <col min="3836" max="3836" width="2.5546875" style="1" customWidth="1"/>
    <col min="3837" max="3837" width="12" style="1" bestFit="1" customWidth="1"/>
    <col min="3838" max="3838" width="2.5546875" style="1" customWidth="1"/>
    <col min="3839" max="3839" width="13.5546875" style="1" bestFit="1" customWidth="1"/>
    <col min="3840" max="3840" width="2.5546875" style="1" customWidth="1"/>
    <col min="3841" max="3841" width="12.33203125" style="1" customWidth="1"/>
    <col min="3842" max="3842" width="2.5546875" style="1" customWidth="1"/>
    <col min="3843" max="3843" width="5.88671875" style="1" bestFit="1" customWidth="1"/>
    <col min="3844" max="3844" width="8" style="1" bestFit="1" customWidth="1"/>
    <col min="3845" max="3845" width="2.5546875" style="1" customWidth="1"/>
    <col min="3846" max="3846" width="8.5546875" style="1" bestFit="1" customWidth="1"/>
    <col min="3847" max="3847" width="2.5546875" style="1" customWidth="1"/>
    <col min="3848" max="3848" width="5.88671875" style="1" bestFit="1" customWidth="1"/>
    <col min="3849" max="3849" width="8" style="1" bestFit="1" customWidth="1"/>
    <col min="3850" max="3850" width="2.5546875" style="1" customWidth="1"/>
    <col min="3851" max="3851" width="8.5546875" style="1" bestFit="1" customWidth="1"/>
    <col min="3852" max="3852" width="2.5546875" style="1" customWidth="1"/>
    <col min="3853" max="3853" width="5.88671875" style="1" bestFit="1" customWidth="1"/>
    <col min="3854" max="3854" width="8" style="1" bestFit="1" customWidth="1"/>
    <col min="3855" max="3855" width="2.5546875" style="1" customWidth="1"/>
    <col min="3856" max="3856" width="8.5546875" style="1" bestFit="1" customWidth="1"/>
    <col min="3857" max="3857" width="2.5546875" style="1" customWidth="1"/>
    <col min="3858" max="3858" width="5.88671875" style="1" bestFit="1" customWidth="1"/>
    <col min="3859" max="3859" width="8" style="1" bestFit="1" customWidth="1"/>
    <col min="3860" max="3860" width="2.5546875" style="1" customWidth="1"/>
    <col min="3861" max="3861" width="8.5546875" style="1" bestFit="1" customWidth="1"/>
    <col min="3862" max="3862" width="2.5546875" style="1" customWidth="1"/>
    <col min="3863" max="3863" width="5.88671875" style="1" bestFit="1" customWidth="1"/>
    <col min="3864" max="3864" width="8" style="1" bestFit="1" customWidth="1"/>
    <col min="3865" max="3865" width="2.5546875" style="1" customWidth="1"/>
    <col min="3866" max="3866" width="9.5546875" style="1" bestFit="1" customWidth="1"/>
    <col min="3867" max="3867" width="2.5546875" style="1" customWidth="1"/>
    <col min="3868" max="3868" width="104.88671875" style="1" customWidth="1"/>
    <col min="3869" max="4088" width="8.88671875" style="1"/>
    <col min="4089" max="4089" width="3.6640625" style="1" customWidth="1"/>
    <col min="4090" max="4090" width="3" style="1" bestFit="1" customWidth="1"/>
    <col min="4091" max="4091" width="41.5546875" style="1" bestFit="1" customWidth="1"/>
    <col min="4092" max="4092" width="2.5546875" style="1" customWidth="1"/>
    <col min="4093" max="4093" width="12" style="1" bestFit="1" customWidth="1"/>
    <col min="4094" max="4094" width="2.5546875" style="1" customWidth="1"/>
    <col min="4095" max="4095" width="13.5546875" style="1" bestFit="1" customWidth="1"/>
    <col min="4096" max="4096" width="2.5546875" style="1" customWidth="1"/>
    <col min="4097" max="4097" width="12.33203125" style="1" customWidth="1"/>
    <col min="4098" max="4098" width="2.5546875" style="1" customWidth="1"/>
    <col min="4099" max="4099" width="5.88671875" style="1" bestFit="1" customWidth="1"/>
    <col min="4100" max="4100" width="8" style="1" bestFit="1" customWidth="1"/>
    <col min="4101" max="4101" width="2.5546875" style="1" customWidth="1"/>
    <col min="4102" max="4102" width="8.5546875" style="1" bestFit="1" customWidth="1"/>
    <col min="4103" max="4103" width="2.5546875" style="1" customWidth="1"/>
    <col min="4104" max="4104" width="5.88671875" style="1" bestFit="1" customWidth="1"/>
    <col min="4105" max="4105" width="8" style="1" bestFit="1" customWidth="1"/>
    <col min="4106" max="4106" width="2.5546875" style="1" customWidth="1"/>
    <col min="4107" max="4107" width="8.5546875" style="1" bestFit="1" customWidth="1"/>
    <col min="4108" max="4108" width="2.5546875" style="1" customWidth="1"/>
    <col min="4109" max="4109" width="5.88671875" style="1" bestFit="1" customWidth="1"/>
    <col min="4110" max="4110" width="8" style="1" bestFit="1" customWidth="1"/>
    <col min="4111" max="4111" width="2.5546875" style="1" customWidth="1"/>
    <col min="4112" max="4112" width="8.5546875" style="1" bestFit="1" customWidth="1"/>
    <col min="4113" max="4113" width="2.5546875" style="1" customWidth="1"/>
    <col min="4114" max="4114" width="5.88671875" style="1" bestFit="1" customWidth="1"/>
    <col min="4115" max="4115" width="8" style="1" bestFit="1" customWidth="1"/>
    <col min="4116" max="4116" width="2.5546875" style="1" customWidth="1"/>
    <col min="4117" max="4117" width="8.5546875" style="1" bestFit="1" customWidth="1"/>
    <col min="4118" max="4118" width="2.5546875" style="1" customWidth="1"/>
    <col min="4119" max="4119" width="5.88671875" style="1" bestFit="1" customWidth="1"/>
    <col min="4120" max="4120" width="8" style="1" bestFit="1" customWidth="1"/>
    <col min="4121" max="4121" width="2.5546875" style="1" customWidth="1"/>
    <col min="4122" max="4122" width="9.5546875" style="1" bestFit="1" customWidth="1"/>
    <col min="4123" max="4123" width="2.5546875" style="1" customWidth="1"/>
    <col min="4124" max="4124" width="104.88671875" style="1" customWidth="1"/>
    <col min="4125" max="4344" width="8.88671875" style="1"/>
    <col min="4345" max="4345" width="3.6640625" style="1" customWidth="1"/>
    <col min="4346" max="4346" width="3" style="1" bestFit="1" customWidth="1"/>
    <col min="4347" max="4347" width="41.5546875" style="1" bestFit="1" customWidth="1"/>
    <col min="4348" max="4348" width="2.5546875" style="1" customWidth="1"/>
    <col min="4349" max="4349" width="12" style="1" bestFit="1" customWidth="1"/>
    <col min="4350" max="4350" width="2.5546875" style="1" customWidth="1"/>
    <col min="4351" max="4351" width="13.5546875" style="1" bestFit="1" customWidth="1"/>
    <col min="4352" max="4352" width="2.5546875" style="1" customWidth="1"/>
    <col min="4353" max="4353" width="12.33203125" style="1" customWidth="1"/>
    <col min="4354" max="4354" width="2.5546875" style="1" customWidth="1"/>
    <col min="4355" max="4355" width="5.88671875" style="1" bestFit="1" customWidth="1"/>
    <col min="4356" max="4356" width="8" style="1" bestFit="1" customWidth="1"/>
    <col min="4357" max="4357" width="2.5546875" style="1" customWidth="1"/>
    <col min="4358" max="4358" width="8.5546875" style="1" bestFit="1" customWidth="1"/>
    <col min="4359" max="4359" width="2.5546875" style="1" customWidth="1"/>
    <col min="4360" max="4360" width="5.88671875" style="1" bestFit="1" customWidth="1"/>
    <col min="4361" max="4361" width="8" style="1" bestFit="1" customWidth="1"/>
    <col min="4362" max="4362" width="2.5546875" style="1" customWidth="1"/>
    <col min="4363" max="4363" width="8.5546875" style="1" bestFit="1" customWidth="1"/>
    <col min="4364" max="4364" width="2.5546875" style="1" customWidth="1"/>
    <col min="4365" max="4365" width="5.88671875" style="1" bestFit="1" customWidth="1"/>
    <col min="4366" max="4366" width="8" style="1" bestFit="1" customWidth="1"/>
    <col min="4367" max="4367" width="2.5546875" style="1" customWidth="1"/>
    <col min="4368" max="4368" width="8.5546875" style="1" bestFit="1" customWidth="1"/>
    <col min="4369" max="4369" width="2.5546875" style="1" customWidth="1"/>
    <col min="4370" max="4370" width="5.88671875" style="1" bestFit="1" customWidth="1"/>
    <col min="4371" max="4371" width="8" style="1" bestFit="1" customWidth="1"/>
    <col min="4372" max="4372" width="2.5546875" style="1" customWidth="1"/>
    <col min="4373" max="4373" width="8.5546875" style="1" bestFit="1" customWidth="1"/>
    <col min="4374" max="4374" width="2.5546875" style="1" customWidth="1"/>
    <col min="4375" max="4375" width="5.88671875" style="1" bestFit="1" customWidth="1"/>
    <col min="4376" max="4376" width="8" style="1" bestFit="1" customWidth="1"/>
    <col min="4377" max="4377" width="2.5546875" style="1" customWidth="1"/>
    <col min="4378" max="4378" width="9.5546875" style="1" bestFit="1" customWidth="1"/>
    <col min="4379" max="4379" width="2.5546875" style="1" customWidth="1"/>
    <col min="4380" max="4380" width="104.88671875" style="1" customWidth="1"/>
    <col min="4381" max="4600" width="8.88671875" style="1"/>
    <col min="4601" max="4601" width="3.6640625" style="1" customWidth="1"/>
    <col min="4602" max="4602" width="3" style="1" bestFit="1" customWidth="1"/>
    <col min="4603" max="4603" width="41.5546875" style="1" bestFit="1" customWidth="1"/>
    <col min="4604" max="4604" width="2.5546875" style="1" customWidth="1"/>
    <col min="4605" max="4605" width="12" style="1" bestFit="1" customWidth="1"/>
    <col min="4606" max="4606" width="2.5546875" style="1" customWidth="1"/>
    <col min="4607" max="4607" width="13.5546875" style="1" bestFit="1" customWidth="1"/>
    <col min="4608" max="4608" width="2.5546875" style="1" customWidth="1"/>
    <col min="4609" max="4609" width="12.33203125" style="1" customWidth="1"/>
    <col min="4610" max="4610" width="2.5546875" style="1" customWidth="1"/>
    <col min="4611" max="4611" width="5.88671875" style="1" bestFit="1" customWidth="1"/>
    <col min="4612" max="4612" width="8" style="1" bestFit="1" customWidth="1"/>
    <col min="4613" max="4613" width="2.5546875" style="1" customWidth="1"/>
    <col min="4614" max="4614" width="8.5546875" style="1" bestFit="1" customWidth="1"/>
    <col min="4615" max="4615" width="2.5546875" style="1" customWidth="1"/>
    <col min="4616" max="4616" width="5.88671875" style="1" bestFit="1" customWidth="1"/>
    <col min="4617" max="4617" width="8" style="1" bestFit="1" customWidth="1"/>
    <col min="4618" max="4618" width="2.5546875" style="1" customWidth="1"/>
    <col min="4619" max="4619" width="8.5546875" style="1" bestFit="1" customWidth="1"/>
    <col min="4620" max="4620" width="2.5546875" style="1" customWidth="1"/>
    <col min="4621" max="4621" width="5.88671875" style="1" bestFit="1" customWidth="1"/>
    <col min="4622" max="4622" width="8" style="1" bestFit="1" customWidth="1"/>
    <col min="4623" max="4623" width="2.5546875" style="1" customWidth="1"/>
    <col min="4624" max="4624" width="8.5546875" style="1" bestFit="1" customWidth="1"/>
    <col min="4625" max="4625" width="2.5546875" style="1" customWidth="1"/>
    <col min="4626" max="4626" width="5.88671875" style="1" bestFit="1" customWidth="1"/>
    <col min="4627" max="4627" width="8" style="1" bestFit="1" customWidth="1"/>
    <col min="4628" max="4628" width="2.5546875" style="1" customWidth="1"/>
    <col min="4629" max="4629" width="8.5546875" style="1" bestFit="1" customWidth="1"/>
    <col min="4630" max="4630" width="2.5546875" style="1" customWidth="1"/>
    <col min="4631" max="4631" width="5.88671875" style="1" bestFit="1" customWidth="1"/>
    <col min="4632" max="4632" width="8" style="1" bestFit="1" customWidth="1"/>
    <col min="4633" max="4633" width="2.5546875" style="1" customWidth="1"/>
    <col min="4634" max="4634" width="9.5546875" style="1" bestFit="1" customWidth="1"/>
    <col min="4635" max="4635" width="2.5546875" style="1" customWidth="1"/>
    <col min="4636" max="4636" width="104.88671875" style="1" customWidth="1"/>
    <col min="4637" max="4856" width="8.88671875" style="1"/>
    <col min="4857" max="4857" width="3.6640625" style="1" customWidth="1"/>
    <col min="4858" max="4858" width="3" style="1" bestFit="1" customWidth="1"/>
    <col min="4859" max="4859" width="41.5546875" style="1" bestFit="1" customWidth="1"/>
    <col min="4860" max="4860" width="2.5546875" style="1" customWidth="1"/>
    <col min="4861" max="4861" width="12" style="1" bestFit="1" customWidth="1"/>
    <col min="4862" max="4862" width="2.5546875" style="1" customWidth="1"/>
    <col min="4863" max="4863" width="13.5546875" style="1" bestFit="1" customWidth="1"/>
    <col min="4864" max="4864" width="2.5546875" style="1" customWidth="1"/>
    <col min="4865" max="4865" width="12.33203125" style="1" customWidth="1"/>
    <col min="4866" max="4866" width="2.5546875" style="1" customWidth="1"/>
    <col min="4867" max="4867" width="5.88671875" style="1" bestFit="1" customWidth="1"/>
    <col min="4868" max="4868" width="8" style="1" bestFit="1" customWidth="1"/>
    <col min="4869" max="4869" width="2.5546875" style="1" customWidth="1"/>
    <col min="4870" max="4870" width="8.5546875" style="1" bestFit="1" customWidth="1"/>
    <col min="4871" max="4871" width="2.5546875" style="1" customWidth="1"/>
    <col min="4872" max="4872" width="5.88671875" style="1" bestFit="1" customWidth="1"/>
    <col min="4873" max="4873" width="8" style="1" bestFit="1" customWidth="1"/>
    <col min="4874" max="4874" width="2.5546875" style="1" customWidth="1"/>
    <col min="4875" max="4875" width="8.5546875" style="1" bestFit="1" customWidth="1"/>
    <col min="4876" max="4876" width="2.5546875" style="1" customWidth="1"/>
    <col min="4877" max="4877" width="5.88671875" style="1" bestFit="1" customWidth="1"/>
    <col min="4878" max="4878" width="8" style="1" bestFit="1" customWidth="1"/>
    <col min="4879" max="4879" width="2.5546875" style="1" customWidth="1"/>
    <col min="4880" max="4880" width="8.5546875" style="1" bestFit="1" customWidth="1"/>
    <col min="4881" max="4881" width="2.5546875" style="1" customWidth="1"/>
    <col min="4882" max="4882" width="5.88671875" style="1" bestFit="1" customWidth="1"/>
    <col min="4883" max="4883" width="8" style="1" bestFit="1" customWidth="1"/>
    <col min="4884" max="4884" width="2.5546875" style="1" customWidth="1"/>
    <col min="4885" max="4885" width="8.5546875" style="1" bestFit="1" customWidth="1"/>
    <col min="4886" max="4886" width="2.5546875" style="1" customWidth="1"/>
    <col min="4887" max="4887" width="5.88671875" style="1" bestFit="1" customWidth="1"/>
    <col min="4888" max="4888" width="8" style="1" bestFit="1" customWidth="1"/>
    <col min="4889" max="4889" width="2.5546875" style="1" customWidth="1"/>
    <col min="4890" max="4890" width="9.5546875" style="1" bestFit="1" customWidth="1"/>
    <col min="4891" max="4891" width="2.5546875" style="1" customWidth="1"/>
    <col min="4892" max="4892" width="104.88671875" style="1" customWidth="1"/>
    <col min="4893" max="5112" width="8.88671875" style="1"/>
    <col min="5113" max="5113" width="3.6640625" style="1" customWidth="1"/>
    <col min="5114" max="5114" width="3" style="1" bestFit="1" customWidth="1"/>
    <col min="5115" max="5115" width="41.5546875" style="1" bestFit="1" customWidth="1"/>
    <col min="5116" max="5116" width="2.5546875" style="1" customWidth="1"/>
    <col min="5117" max="5117" width="12" style="1" bestFit="1" customWidth="1"/>
    <col min="5118" max="5118" width="2.5546875" style="1" customWidth="1"/>
    <col min="5119" max="5119" width="13.5546875" style="1" bestFit="1" customWidth="1"/>
    <col min="5120" max="5120" width="2.5546875" style="1" customWidth="1"/>
    <col min="5121" max="5121" width="12.33203125" style="1" customWidth="1"/>
    <col min="5122" max="5122" width="2.5546875" style="1" customWidth="1"/>
    <col min="5123" max="5123" width="5.88671875" style="1" bestFit="1" customWidth="1"/>
    <col min="5124" max="5124" width="8" style="1" bestFit="1" customWidth="1"/>
    <col min="5125" max="5125" width="2.5546875" style="1" customWidth="1"/>
    <col min="5126" max="5126" width="8.5546875" style="1" bestFit="1" customWidth="1"/>
    <col min="5127" max="5127" width="2.5546875" style="1" customWidth="1"/>
    <col min="5128" max="5128" width="5.88671875" style="1" bestFit="1" customWidth="1"/>
    <col min="5129" max="5129" width="8" style="1" bestFit="1" customWidth="1"/>
    <col min="5130" max="5130" width="2.5546875" style="1" customWidth="1"/>
    <col min="5131" max="5131" width="8.5546875" style="1" bestFit="1" customWidth="1"/>
    <col min="5132" max="5132" width="2.5546875" style="1" customWidth="1"/>
    <col min="5133" max="5133" width="5.88671875" style="1" bestFit="1" customWidth="1"/>
    <col min="5134" max="5134" width="8" style="1" bestFit="1" customWidth="1"/>
    <col min="5135" max="5135" width="2.5546875" style="1" customWidth="1"/>
    <col min="5136" max="5136" width="8.5546875" style="1" bestFit="1" customWidth="1"/>
    <col min="5137" max="5137" width="2.5546875" style="1" customWidth="1"/>
    <col min="5138" max="5138" width="5.88671875" style="1" bestFit="1" customWidth="1"/>
    <col min="5139" max="5139" width="8" style="1" bestFit="1" customWidth="1"/>
    <col min="5140" max="5140" width="2.5546875" style="1" customWidth="1"/>
    <col min="5141" max="5141" width="8.5546875" style="1" bestFit="1" customWidth="1"/>
    <col min="5142" max="5142" width="2.5546875" style="1" customWidth="1"/>
    <col min="5143" max="5143" width="5.88671875" style="1" bestFit="1" customWidth="1"/>
    <col min="5144" max="5144" width="8" style="1" bestFit="1" customWidth="1"/>
    <col min="5145" max="5145" width="2.5546875" style="1" customWidth="1"/>
    <col min="5146" max="5146" width="9.5546875" style="1" bestFit="1" customWidth="1"/>
    <col min="5147" max="5147" width="2.5546875" style="1" customWidth="1"/>
    <col min="5148" max="5148" width="104.88671875" style="1" customWidth="1"/>
    <col min="5149" max="5368" width="8.88671875" style="1"/>
    <col min="5369" max="5369" width="3.6640625" style="1" customWidth="1"/>
    <col min="5370" max="5370" width="3" style="1" bestFit="1" customWidth="1"/>
    <col min="5371" max="5371" width="41.5546875" style="1" bestFit="1" customWidth="1"/>
    <col min="5372" max="5372" width="2.5546875" style="1" customWidth="1"/>
    <col min="5373" max="5373" width="12" style="1" bestFit="1" customWidth="1"/>
    <col min="5374" max="5374" width="2.5546875" style="1" customWidth="1"/>
    <col min="5375" max="5375" width="13.5546875" style="1" bestFit="1" customWidth="1"/>
    <col min="5376" max="5376" width="2.5546875" style="1" customWidth="1"/>
    <col min="5377" max="5377" width="12.33203125" style="1" customWidth="1"/>
    <col min="5378" max="5378" width="2.5546875" style="1" customWidth="1"/>
    <col min="5379" max="5379" width="5.88671875" style="1" bestFit="1" customWidth="1"/>
    <col min="5380" max="5380" width="8" style="1" bestFit="1" customWidth="1"/>
    <col min="5381" max="5381" width="2.5546875" style="1" customWidth="1"/>
    <col min="5382" max="5382" width="8.5546875" style="1" bestFit="1" customWidth="1"/>
    <col min="5383" max="5383" width="2.5546875" style="1" customWidth="1"/>
    <col min="5384" max="5384" width="5.88671875" style="1" bestFit="1" customWidth="1"/>
    <col min="5385" max="5385" width="8" style="1" bestFit="1" customWidth="1"/>
    <col min="5386" max="5386" width="2.5546875" style="1" customWidth="1"/>
    <col min="5387" max="5387" width="8.5546875" style="1" bestFit="1" customWidth="1"/>
    <col min="5388" max="5388" width="2.5546875" style="1" customWidth="1"/>
    <col min="5389" max="5389" width="5.88671875" style="1" bestFit="1" customWidth="1"/>
    <col min="5390" max="5390" width="8" style="1" bestFit="1" customWidth="1"/>
    <col min="5391" max="5391" width="2.5546875" style="1" customWidth="1"/>
    <col min="5392" max="5392" width="8.5546875" style="1" bestFit="1" customWidth="1"/>
    <col min="5393" max="5393" width="2.5546875" style="1" customWidth="1"/>
    <col min="5394" max="5394" width="5.88671875" style="1" bestFit="1" customWidth="1"/>
    <col min="5395" max="5395" width="8" style="1" bestFit="1" customWidth="1"/>
    <col min="5396" max="5396" width="2.5546875" style="1" customWidth="1"/>
    <col min="5397" max="5397" width="8.5546875" style="1" bestFit="1" customWidth="1"/>
    <col min="5398" max="5398" width="2.5546875" style="1" customWidth="1"/>
    <col min="5399" max="5399" width="5.88671875" style="1" bestFit="1" customWidth="1"/>
    <col min="5400" max="5400" width="8" style="1" bestFit="1" customWidth="1"/>
    <col min="5401" max="5401" width="2.5546875" style="1" customWidth="1"/>
    <col min="5402" max="5402" width="9.5546875" style="1" bestFit="1" customWidth="1"/>
    <col min="5403" max="5403" width="2.5546875" style="1" customWidth="1"/>
    <col min="5404" max="5404" width="104.88671875" style="1" customWidth="1"/>
    <col min="5405" max="5624" width="8.88671875" style="1"/>
    <col min="5625" max="5625" width="3.6640625" style="1" customWidth="1"/>
    <col min="5626" max="5626" width="3" style="1" bestFit="1" customWidth="1"/>
    <col min="5627" max="5627" width="41.5546875" style="1" bestFit="1" customWidth="1"/>
    <col min="5628" max="5628" width="2.5546875" style="1" customWidth="1"/>
    <col min="5629" max="5629" width="12" style="1" bestFit="1" customWidth="1"/>
    <col min="5630" max="5630" width="2.5546875" style="1" customWidth="1"/>
    <col min="5631" max="5631" width="13.5546875" style="1" bestFit="1" customWidth="1"/>
    <col min="5632" max="5632" width="2.5546875" style="1" customWidth="1"/>
    <col min="5633" max="5633" width="12.33203125" style="1" customWidth="1"/>
    <col min="5634" max="5634" width="2.5546875" style="1" customWidth="1"/>
    <col min="5635" max="5635" width="5.88671875" style="1" bestFit="1" customWidth="1"/>
    <col min="5636" max="5636" width="8" style="1" bestFit="1" customWidth="1"/>
    <col min="5637" max="5637" width="2.5546875" style="1" customWidth="1"/>
    <col min="5638" max="5638" width="8.5546875" style="1" bestFit="1" customWidth="1"/>
    <col min="5639" max="5639" width="2.5546875" style="1" customWidth="1"/>
    <col min="5640" max="5640" width="5.88671875" style="1" bestFit="1" customWidth="1"/>
    <col min="5641" max="5641" width="8" style="1" bestFit="1" customWidth="1"/>
    <col min="5642" max="5642" width="2.5546875" style="1" customWidth="1"/>
    <col min="5643" max="5643" width="8.5546875" style="1" bestFit="1" customWidth="1"/>
    <col min="5644" max="5644" width="2.5546875" style="1" customWidth="1"/>
    <col min="5645" max="5645" width="5.88671875" style="1" bestFit="1" customWidth="1"/>
    <col min="5646" max="5646" width="8" style="1" bestFit="1" customWidth="1"/>
    <col min="5647" max="5647" width="2.5546875" style="1" customWidth="1"/>
    <col min="5648" max="5648" width="8.5546875" style="1" bestFit="1" customWidth="1"/>
    <col min="5649" max="5649" width="2.5546875" style="1" customWidth="1"/>
    <col min="5650" max="5650" width="5.88671875" style="1" bestFit="1" customWidth="1"/>
    <col min="5651" max="5651" width="8" style="1" bestFit="1" customWidth="1"/>
    <col min="5652" max="5652" width="2.5546875" style="1" customWidth="1"/>
    <col min="5653" max="5653" width="8.5546875" style="1" bestFit="1" customWidth="1"/>
    <col min="5654" max="5654" width="2.5546875" style="1" customWidth="1"/>
    <col min="5655" max="5655" width="5.88671875" style="1" bestFit="1" customWidth="1"/>
    <col min="5656" max="5656" width="8" style="1" bestFit="1" customWidth="1"/>
    <col min="5657" max="5657" width="2.5546875" style="1" customWidth="1"/>
    <col min="5658" max="5658" width="9.5546875" style="1" bestFit="1" customWidth="1"/>
    <col min="5659" max="5659" width="2.5546875" style="1" customWidth="1"/>
    <col min="5660" max="5660" width="104.88671875" style="1" customWidth="1"/>
    <col min="5661" max="5880" width="8.88671875" style="1"/>
    <col min="5881" max="5881" width="3.6640625" style="1" customWidth="1"/>
    <col min="5882" max="5882" width="3" style="1" bestFit="1" customWidth="1"/>
    <col min="5883" max="5883" width="41.5546875" style="1" bestFit="1" customWidth="1"/>
    <col min="5884" max="5884" width="2.5546875" style="1" customWidth="1"/>
    <col min="5885" max="5885" width="12" style="1" bestFit="1" customWidth="1"/>
    <col min="5886" max="5886" width="2.5546875" style="1" customWidth="1"/>
    <col min="5887" max="5887" width="13.5546875" style="1" bestFit="1" customWidth="1"/>
    <col min="5888" max="5888" width="2.5546875" style="1" customWidth="1"/>
    <col min="5889" max="5889" width="12.33203125" style="1" customWidth="1"/>
    <col min="5890" max="5890" width="2.5546875" style="1" customWidth="1"/>
    <col min="5891" max="5891" width="5.88671875" style="1" bestFit="1" customWidth="1"/>
    <col min="5892" max="5892" width="8" style="1" bestFit="1" customWidth="1"/>
    <col min="5893" max="5893" width="2.5546875" style="1" customWidth="1"/>
    <col min="5894" max="5894" width="8.5546875" style="1" bestFit="1" customWidth="1"/>
    <col min="5895" max="5895" width="2.5546875" style="1" customWidth="1"/>
    <col min="5896" max="5896" width="5.88671875" style="1" bestFit="1" customWidth="1"/>
    <col min="5897" max="5897" width="8" style="1" bestFit="1" customWidth="1"/>
    <col min="5898" max="5898" width="2.5546875" style="1" customWidth="1"/>
    <col min="5899" max="5899" width="8.5546875" style="1" bestFit="1" customWidth="1"/>
    <col min="5900" max="5900" width="2.5546875" style="1" customWidth="1"/>
    <col min="5901" max="5901" width="5.88671875" style="1" bestFit="1" customWidth="1"/>
    <col min="5902" max="5902" width="8" style="1" bestFit="1" customWidth="1"/>
    <col min="5903" max="5903" width="2.5546875" style="1" customWidth="1"/>
    <col min="5904" max="5904" width="8.5546875" style="1" bestFit="1" customWidth="1"/>
    <col min="5905" max="5905" width="2.5546875" style="1" customWidth="1"/>
    <col min="5906" max="5906" width="5.88671875" style="1" bestFit="1" customWidth="1"/>
    <col min="5907" max="5907" width="8" style="1" bestFit="1" customWidth="1"/>
    <col min="5908" max="5908" width="2.5546875" style="1" customWidth="1"/>
    <col min="5909" max="5909" width="8.5546875" style="1" bestFit="1" customWidth="1"/>
    <col min="5910" max="5910" width="2.5546875" style="1" customWidth="1"/>
    <col min="5911" max="5911" width="5.88671875" style="1" bestFit="1" customWidth="1"/>
    <col min="5912" max="5912" width="8" style="1" bestFit="1" customWidth="1"/>
    <col min="5913" max="5913" width="2.5546875" style="1" customWidth="1"/>
    <col min="5914" max="5914" width="9.5546875" style="1" bestFit="1" customWidth="1"/>
    <col min="5915" max="5915" width="2.5546875" style="1" customWidth="1"/>
    <col min="5916" max="5916" width="104.88671875" style="1" customWidth="1"/>
    <col min="5917" max="6136" width="8.88671875" style="1"/>
    <col min="6137" max="6137" width="3.6640625" style="1" customWidth="1"/>
    <col min="6138" max="6138" width="3" style="1" bestFit="1" customWidth="1"/>
    <col min="6139" max="6139" width="41.5546875" style="1" bestFit="1" customWidth="1"/>
    <col min="6140" max="6140" width="2.5546875" style="1" customWidth="1"/>
    <col min="6141" max="6141" width="12" style="1" bestFit="1" customWidth="1"/>
    <col min="6142" max="6142" width="2.5546875" style="1" customWidth="1"/>
    <col min="6143" max="6143" width="13.5546875" style="1" bestFit="1" customWidth="1"/>
    <col min="6144" max="6144" width="2.5546875" style="1" customWidth="1"/>
    <col min="6145" max="6145" width="12.33203125" style="1" customWidth="1"/>
    <col min="6146" max="6146" width="2.5546875" style="1" customWidth="1"/>
    <col min="6147" max="6147" width="5.88671875" style="1" bestFit="1" customWidth="1"/>
    <col min="6148" max="6148" width="8" style="1" bestFit="1" customWidth="1"/>
    <col min="6149" max="6149" width="2.5546875" style="1" customWidth="1"/>
    <col min="6150" max="6150" width="8.5546875" style="1" bestFit="1" customWidth="1"/>
    <col min="6151" max="6151" width="2.5546875" style="1" customWidth="1"/>
    <col min="6152" max="6152" width="5.88671875" style="1" bestFit="1" customWidth="1"/>
    <col min="6153" max="6153" width="8" style="1" bestFit="1" customWidth="1"/>
    <col min="6154" max="6154" width="2.5546875" style="1" customWidth="1"/>
    <col min="6155" max="6155" width="8.5546875" style="1" bestFit="1" customWidth="1"/>
    <col min="6156" max="6156" width="2.5546875" style="1" customWidth="1"/>
    <col min="6157" max="6157" width="5.88671875" style="1" bestFit="1" customWidth="1"/>
    <col min="6158" max="6158" width="8" style="1" bestFit="1" customWidth="1"/>
    <col min="6159" max="6159" width="2.5546875" style="1" customWidth="1"/>
    <col min="6160" max="6160" width="8.5546875" style="1" bestFit="1" customWidth="1"/>
    <col min="6161" max="6161" width="2.5546875" style="1" customWidth="1"/>
    <col min="6162" max="6162" width="5.88671875" style="1" bestFit="1" customWidth="1"/>
    <col min="6163" max="6163" width="8" style="1" bestFit="1" customWidth="1"/>
    <col min="6164" max="6164" width="2.5546875" style="1" customWidth="1"/>
    <col min="6165" max="6165" width="8.5546875" style="1" bestFit="1" customWidth="1"/>
    <col min="6166" max="6166" width="2.5546875" style="1" customWidth="1"/>
    <col min="6167" max="6167" width="5.88671875" style="1" bestFit="1" customWidth="1"/>
    <col min="6168" max="6168" width="8" style="1" bestFit="1" customWidth="1"/>
    <col min="6169" max="6169" width="2.5546875" style="1" customWidth="1"/>
    <col min="6170" max="6170" width="9.5546875" style="1" bestFit="1" customWidth="1"/>
    <col min="6171" max="6171" width="2.5546875" style="1" customWidth="1"/>
    <col min="6172" max="6172" width="104.88671875" style="1" customWidth="1"/>
    <col min="6173" max="6392" width="8.88671875" style="1"/>
    <col min="6393" max="6393" width="3.6640625" style="1" customWidth="1"/>
    <col min="6394" max="6394" width="3" style="1" bestFit="1" customWidth="1"/>
    <col min="6395" max="6395" width="41.5546875" style="1" bestFit="1" customWidth="1"/>
    <col min="6396" max="6396" width="2.5546875" style="1" customWidth="1"/>
    <col min="6397" max="6397" width="12" style="1" bestFit="1" customWidth="1"/>
    <col min="6398" max="6398" width="2.5546875" style="1" customWidth="1"/>
    <col min="6399" max="6399" width="13.5546875" style="1" bestFit="1" customWidth="1"/>
    <col min="6400" max="6400" width="2.5546875" style="1" customWidth="1"/>
    <col min="6401" max="6401" width="12.33203125" style="1" customWidth="1"/>
    <col min="6402" max="6402" width="2.5546875" style="1" customWidth="1"/>
    <col min="6403" max="6403" width="5.88671875" style="1" bestFit="1" customWidth="1"/>
    <col min="6404" max="6404" width="8" style="1" bestFit="1" customWidth="1"/>
    <col min="6405" max="6405" width="2.5546875" style="1" customWidth="1"/>
    <col min="6406" max="6406" width="8.5546875" style="1" bestFit="1" customWidth="1"/>
    <col min="6407" max="6407" width="2.5546875" style="1" customWidth="1"/>
    <col min="6408" max="6408" width="5.88671875" style="1" bestFit="1" customWidth="1"/>
    <col min="6409" max="6409" width="8" style="1" bestFit="1" customWidth="1"/>
    <col min="6410" max="6410" width="2.5546875" style="1" customWidth="1"/>
    <col min="6411" max="6411" width="8.5546875" style="1" bestFit="1" customWidth="1"/>
    <col min="6412" max="6412" width="2.5546875" style="1" customWidth="1"/>
    <col min="6413" max="6413" width="5.88671875" style="1" bestFit="1" customWidth="1"/>
    <col min="6414" max="6414" width="8" style="1" bestFit="1" customWidth="1"/>
    <col min="6415" max="6415" width="2.5546875" style="1" customWidth="1"/>
    <col min="6416" max="6416" width="8.5546875" style="1" bestFit="1" customWidth="1"/>
    <col min="6417" max="6417" width="2.5546875" style="1" customWidth="1"/>
    <col min="6418" max="6418" width="5.88671875" style="1" bestFit="1" customWidth="1"/>
    <col min="6419" max="6419" width="8" style="1" bestFit="1" customWidth="1"/>
    <col min="6420" max="6420" width="2.5546875" style="1" customWidth="1"/>
    <col min="6421" max="6421" width="8.5546875" style="1" bestFit="1" customWidth="1"/>
    <col min="6422" max="6422" width="2.5546875" style="1" customWidth="1"/>
    <col min="6423" max="6423" width="5.88671875" style="1" bestFit="1" customWidth="1"/>
    <col min="6424" max="6424" width="8" style="1" bestFit="1" customWidth="1"/>
    <col min="6425" max="6425" width="2.5546875" style="1" customWidth="1"/>
    <col min="6426" max="6426" width="9.5546875" style="1" bestFit="1" customWidth="1"/>
    <col min="6427" max="6427" width="2.5546875" style="1" customWidth="1"/>
    <col min="6428" max="6428" width="104.88671875" style="1" customWidth="1"/>
    <col min="6429" max="6648" width="8.88671875" style="1"/>
    <col min="6649" max="6649" width="3.6640625" style="1" customWidth="1"/>
    <col min="6650" max="6650" width="3" style="1" bestFit="1" customWidth="1"/>
    <col min="6651" max="6651" width="41.5546875" style="1" bestFit="1" customWidth="1"/>
    <col min="6652" max="6652" width="2.5546875" style="1" customWidth="1"/>
    <col min="6653" max="6653" width="12" style="1" bestFit="1" customWidth="1"/>
    <col min="6654" max="6654" width="2.5546875" style="1" customWidth="1"/>
    <col min="6655" max="6655" width="13.5546875" style="1" bestFit="1" customWidth="1"/>
    <col min="6656" max="6656" width="2.5546875" style="1" customWidth="1"/>
    <col min="6657" max="6657" width="12.33203125" style="1" customWidth="1"/>
    <col min="6658" max="6658" width="2.5546875" style="1" customWidth="1"/>
    <col min="6659" max="6659" width="5.88671875" style="1" bestFit="1" customWidth="1"/>
    <col min="6660" max="6660" width="8" style="1" bestFit="1" customWidth="1"/>
    <col min="6661" max="6661" width="2.5546875" style="1" customWidth="1"/>
    <col min="6662" max="6662" width="8.5546875" style="1" bestFit="1" customWidth="1"/>
    <col min="6663" max="6663" width="2.5546875" style="1" customWidth="1"/>
    <col min="6664" max="6664" width="5.88671875" style="1" bestFit="1" customWidth="1"/>
    <col min="6665" max="6665" width="8" style="1" bestFit="1" customWidth="1"/>
    <col min="6666" max="6666" width="2.5546875" style="1" customWidth="1"/>
    <col min="6667" max="6667" width="8.5546875" style="1" bestFit="1" customWidth="1"/>
    <col min="6668" max="6668" width="2.5546875" style="1" customWidth="1"/>
    <col min="6669" max="6669" width="5.88671875" style="1" bestFit="1" customWidth="1"/>
    <col min="6670" max="6670" width="8" style="1" bestFit="1" customWidth="1"/>
    <col min="6671" max="6671" width="2.5546875" style="1" customWidth="1"/>
    <col min="6672" max="6672" width="8.5546875" style="1" bestFit="1" customWidth="1"/>
    <col min="6673" max="6673" width="2.5546875" style="1" customWidth="1"/>
    <col min="6674" max="6674" width="5.88671875" style="1" bestFit="1" customWidth="1"/>
    <col min="6675" max="6675" width="8" style="1" bestFit="1" customWidth="1"/>
    <col min="6676" max="6676" width="2.5546875" style="1" customWidth="1"/>
    <col min="6677" max="6677" width="8.5546875" style="1" bestFit="1" customWidth="1"/>
    <col min="6678" max="6678" width="2.5546875" style="1" customWidth="1"/>
    <col min="6679" max="6679" width="5.88671875" style="1" bestFit="1" customWidth="1"/>
    <col min="6680" max="6680" width="8" style="1" bestFit="1" customWidth="1"/>
    <col min="6681" max="6681" width="2.5546875" style="1" customWidth="1"/>
    <col min="6682" max="6682" width="9.5546875" style="1" bestFit="1" customWidth="1"/>
    <col min="6683" max="6683" width="2.5546875" style="1" customWidth="1"/>
    <col min="6684" max="6684" width="104.88671875" style="1" customWidth="1"/>
    <col min="6685" max="6904" width="8.88671875" style="1"/>
    <col min="6905" max="6905" width="3.6640625" style="1" customWidth="1"/>
    <col min="6906" max="6906" width="3" style="1" bestFit="1" customWidth="1"/>
    <col min="6907" max="6907" width="41.5546875" style="1" bestFit="1" customWidth="1"/>
    <col min="6908" max="6908" width="2.5546875" style="1" customWidth="1"/>
    <col min="6909" max="6909" width="12" style="1" bestFit="1" customWidth="1"/>
    <col min="6910" max="6910" width="2.5546875" style="1" customWidth="1"/>
    <col min="6911" max="6911" width="13.5546875" style="1" bestFit="1" customWidth="1"/>
    <col min="6912" max="6912" width="2.5546875" style="1" customWidth="1"/>
    <col min="6913" max="6913" width="12.33203125" style="1" customWidth="1"/>
    <col min="6914" max="6914" width="2.5546875" style="1" customWidth="1"/>
    <col min="6915" max="6915" width="5.88671875" style="1" bestFit="1" customWidth="1"/>
    <col min="6916" max="6916" width="8" style="1" bestFit="1" customWidth="1"/>
    <col min="6917" max="6917" width="2.5546875" style="1" customWidth="1"/>
    <col min="6918" max="6918" width="8.5546875" style="1" bestFit="1" customWidth="1"/>
    <col min="6919" max="6919" width="2.5546875" style="1" customWidth="1"/>
    <col min="6920" max="6920" width="5.88671875" style="1" bestFit="1" customWidth="1"/>
    <col min="6921" max="6921" width="8" style="1" bestFit="1" customWidth="1"/>
    <col min="6922" max="6922" width="2.5546875" style="1" customWidth="1"/>
    <col min="6923" max="6923" width="8.5546875" style="1" bestFit="1" customWidth="1"/>
    <col min="6924" max="6924" width="2.5546875" style="1" customWidth="1"/>
    <col min="6925" max="6925" width="5.88671875" style="1" bestFit="1" customWidth="1"/>
    <col min="6926" max="6926" width="8" style="1" bestFit="1" customWidth="1"/>
    <col min="6927" max="6927" width="2.5546875" style="1" customWidth="1"/>
    <col min="6928" max="6928" width="8.5546875" style="1" bestFit="1" customWidth="1"/>
    <col min="6929" max="6929" width="2.5546875" style="1" customWidth="1"/>
    <col min="6930" max="6930" width="5.88671875" style="1" bestFit="1" customWidth="1"/>
    <col min="6931" max="6931" width="8" style="1" bestFit="1" customWidth="1"/>
    <col min="6932" max="6932" width="2.5546875" style="1" customWidth="1"/>
    <col min="6933" max="6933" width="8.5546875" style="1" bestFit="1" customWidth="1"/>
    <col min="6934" max="6934" width="2.5546875" style="1" customWidth="1"/>
    <col min="6935" max="6935" width="5.88671875" style="1" bestFit="1" customWidth="1"/>
    <col min="6936" max="6936" width="8" style="1" bestFit="1" customWidth="1"/>
    <col min="6937" max="6937" width="2.5546875" style="1" customWidth="1"/>
    <col min="6938" max="6938" width="9.5546875" style="1" bestFit="1" customWidth="1"/>
    <col min="6939" max="6939" width="2.5546875" style="1" customWidth="1"/>
    <col min="6940" max="6940" width="104.88671875" style="1" customWidth="1"/>
    <col min="6941" max="7160" width="8.88671875" style="1"/>
    <col min="7161" max="7161" width="3.6640625" style="1" customWidth="1"/>
    <col min="7162" max="7162" width="3" style="1" bestFit="1" customWidth="1"/>
    <col min="7163" max="7163" width="41.5546875" style="1" bestFit="1" customWidth="1"/>
    <col min="7164" max="7164" width="2.5546875" style="1" customWidth="1"/>
    <col min="7165" max="7165" width="12" style="1" bestFit="1" customWidth="1"/>
    <col min="7166" max="7166" width="2.5546875" style="1" customWidth="1"/>
    <col min="7167" max="7167" width="13.5546875" style="1" bestFit="1" customWidth="1"/>
    <col min="7168" max="7168" width="2.5546875" style="1" customWidth="1"/>
    <col min="7169" max="7169" width="12.33203125" style="1" customWidth="1"/>
    <col min="7170" max="7170" width="2.5546875" style="1" customWidth="1"/>
    <col min="7171" max="7171" width="5.88671875" style="1" bestFit="1" customWidth="1"/>
    <col min="7172" max="7172" width="8" style="1" bestFit="1" customWidth="1"/>
    <col min="7173" max="7173" width="2.5546875" style="1" customWidth="1"/>
    <col min="7174" max="7174" width="8.5546875" style="1" bestFit="1" customWidth="1"/>
    <col min="7175" max="7175" width="2.5546875" style="1" customWidth="1"/>
    <col min="7176" max="7176" width="5.88671875" style="1" bestFit="1" customWidth="1"/>
    <col min="7177" max="7177" width="8" style="1" bestFit="1" customWidth="1"/>
    <col min="7178" max="7178" width="2.5546875" style="1" customWidth="1"/>
    <col min="7179" max="7179" width="8.5546875" style="1" bestFit="1" customWidth="1"/>
    <col min="7180" max="7180" width="2.5546875" style="1" customWidth="1"/>
    <col min="7181" max="7181" width="5.88671875" style="1" bestFit="1" customWidth="1"/>
    <col min="7182" max="7182" width="8" style="1" bestFit="1" customWidth="1"/>
    <col min="7183" max="7183" width="2.5546875" style="1" customWidth="1"/>
    <col min="7184" max="7184" width="8.5546875" style="1" bestFit="1" customWidth="1"/>
    <col min="7185" max="7185" width="2.5546875" style="1" customWidth="1"/>
    <col min="7186" max="7186" width="5.88671875" style="1" bestFit="1" customWidth="1"/>
    <col min="7187" max="7187" width="8" style="1" bestFit="1" customWidth="1"/>
    <col min="7188" max="7188" width="2.5546875" style="1" customWidth="1"/>
    <col min="7189" max="7189" width="8.5546875" style="1" bestFit="1" customWidth="1"/>
    <col min="7190" max="7190" width="2.5546875" style="1" customWidth="1"/>
    <col min="7191" max="7191" width="5.88671875" style="1" bestFit="1" customWidth="1"/>
    <col min="7192" max="7192" width="8" style="1" bestFit="1" customWidth="1"/>
    <col min="7193" max="7193" width="2.5546875" style="1" customWidth="1"/>
    <col min="7194" max="7194" width="9.5546875" style="1" bestFit="1" customWidth="1"/>
    <col min="7195" max="7195" width="2.5546875" style="1" customWidth="1"/>
    <col min="7196" max="7196" width="104.88671875" style="1" customWidth="1"/>
    <col min="7197" max="7416" width="8.88671875" style="1"/>
    <col min="7417" max="7417" width="3.6640625" style="1" customWidth="1"/>
    <col min="7418" max="7418" width="3" style="1" bestFit="1" customWidth="1"/>
    <col min="7419" max="7419" width="41.5546875" style="1" bestFit="1" customWidth="1"/>
    <col min="7420" max="7420" width="2.5546875" style="1" customWidth="1"/>
    <col min="7421" max="7421" width="12" style="1" bestFit="1" customWidth="1"/>
    <col min="7422" max="7422" width="2.5546875" style="1" customWidth="1"/>
    <col min="7423" max="7423" width="13.5546875" style="1" bestFit="1" customWidth="1"/>
    <col min="7424" max="7424" width="2.5546875" style="1" customWidth="1"/>
    <col min="7425" max="7425" width="12.33203125" style="1" customWidth="1"/>
    <col min="7426" max="7426" width="2.5546875" style="1" customWidth="1"/>
    <col min="7427" max="7427" width="5.88671875" style="1" bestFit="1" customWidth="1"/>
    <col min="7428" max="7428" width="8" style="1" bestFit="1" customWidth="1"/>
    <col min="7429" max="7429" width="2.5546875" style="1" customWidth="1"/>
    <col min="7430" max="7430" width="8.5546875" style="1" bestFit="1" customWidth="1"/>
    <col min="7431" max="7431" width="2.5546875" style="1" customWidth="1"/>
    <col min="7432" max="7432" width="5.88671875" style="1" bestFit="1" customWidth="1"/>
    <col min="7433" max="7433" width="8" style="1" bestFit="1" customWidth="1"/>
    <col min="7434" max="7434" width="2.5546875" style="1" customWidth="1"/>
    <col min="7435" max="7435" width="8.5546875" style="1" bestFit="1" customWidth="1"/>
    <col min="7436" max="7436" width="2.5546875" style="1" customWidth="1"/>
    <col min="7437" max="7437" width="5.88671875" style="1" bestFit="1" customWidth="1"/>
    <col min="7438" max="7438" width="8" style="1" bestFit="1" customWidth="1"/>
    <col min="7439" max="7439" width="2.5546875" style="1" customWidth="1"/>
    <col min="7440" max="7440" width="8.5546875" style="1" bestFit="1" customWidth="1"/>
    <col min="7441" max="7441" width="2.5546875" style="1" customWidth="1"/>
    <col min="7442" max="7442" width="5.88671875" style="1" bestFit="1" customWidth="1"/>
    <col min="7443" max="7443" width="8" style="1" bestFit="1" customWidth="1"/>
    <col min="7444" max="7444" width="2.5546875" style="1" customWidth="1"/>
    <col min="7445" max="7445" width="8.5546875" style="1" bestFit="1" customWidth="1"/>
    <col min="7446" max="7446" width="2.5546875" style="1" customWidth="1"/>
    <col min="7447" max="7447" width="5.88671875" style="1" bestFit="1" customWidth="1"/>
    <col min="7448" max="7448" width="8" style="1" bestFit="1" customWidth="1"/>
    <col min="7449" max="7449" width="2.5546875" style="1" customWidth="1"/>
    <col min="7450" max="7450" width="9.5546875" style="1" bestFit="1" customWidth="1"/>
    <col min="7451" max="7451" width="2.5546875" style="1" customWidth="1"/>
    <col min="7452" max="7452" width="104.88671875" style="1" customWidth="1"/>
    <col min="7453" max="7672" width="8.88671875" style="1"/>
    <col min="7673" max="7673" width="3.6640625" style="1" customWidth="1"/>
    <col min="7674" max="7674" width="3" style="1" bestFit="1" customWidth="1"/>
    <col min="7675" max="7675" width="41.5546875" style="1" bestFit="1" customWidth="1"/>
    <col min="7676" max="7676" width="2.5546875" style="1" customWidth="1"/>
    <col min="7677" max="7677" width="12" style="1" bestFit="1" customWidth="1"/>
    <col min="7678" max="7678" width="2.5546875" style="1" customWidth="1"/>
    <col min="7679" max="7679" width="13.5546875" style="1" bestFit="1" customWidth="1"/>
    <col min="7680" max="7680" width="2.5546875" style="1" customWidth="1"/>
    <col min="7681" max="7681" width="12.33203125" style="1" customWidth="1"/>
    <col min="7682" max="7682" width="2.5546875" style="1" customWidth="1"/>
    <col min="7683" max="7683" width="5.88671875" style="1" bestFit="1" customWidth="1"/>
    <col min="7684" max="7684" width="8" style="1" bestFit="1" customWidth="1"/>
    <col min="7685" max="7685" width="2.5546875" style="1" customWidth="1"/>
    <col min="7686" max="7686" width="8.5546875" style="1" bestFit="1" customWidth="1"/>
    <col min="7687" max="7687" width="2.5546875" style="1" customWidth="1"/>
    <col min="7688" max="7688" width="5.88671875" style="1" bestFit="1" customWidth="1"/>
    <col min="7689" max="7689" width="8" style="1" bestFit="1" customWidth="1"/>
    <col min="7690" max="7690" width="2.5546875" style="1" customWidth="1"/>
    <col min="7691" max="7691" width="8.5546875" style="1" bestFit="1" customWidth="1"/>
    <col min="7692" max="7692" width="2.5546875" style="1" customWidth="1"/>
    <col min="7693" max="7693" width="5.88671875" style="1" bestFit="1" customWidth="1"/>
    <col min="7694" max="7694" width="8" style="1" bestFit="1" customWidth="1"/>
    <col min="7695" max="7695" width="2.5546875" style="1" customWidth="1"/>
    <col min="7696" max="7696" width="8.5546875" style="1" bestFit="1" customWidth="1"/>
    <col min="7697" max="7697" width="2.5546875" style="1" customWidth="1"/>
    <col min="7698" max="7698" width="5.88671875" style="1" bestFit="1" customWidth="1"/>
    <col min="7699" max="7699" width="8" style="1" bestFit="1" customWidth="1"/>
    <col min="7700" max="7700" width="2.5546875" style="1" customWidth="1"/>
    <col min="7701" max="7701" width="8.5546875" style="1" bestFit="1" customWidth="1"/>
    <col min="7702" max="7702" width="2.5546875" style="1" customWidth="1"/>
    <col min="7703" max="7703" width="5.88671875" style="1" bestFit="1" customWidth="1"/>
    <col min="7704" max="7704" width="8" style="1" bestFit="1" customWidth="1"/>
    <col min="7705" max="7705" width="2.5546875" style="1" customWidth="1"/>
    <col min="7706" max="7706" width="9.5546875" style="1" bestFit="1" customWidth="1"/>
    <col min="7707" max="7707" width="2.5546875" style="1" customWidth="1"/>
    <col min="7708" max="7708" width="104.88671875" style="1" customWidth="1"/>
    <col min="7709" max="7928" width="8.88671875" style="1"/>
    <col min="7929" max="7929" width="3.6640625" style="1" customWidth="1"/>
    <col min="7930" max="7930" width="3" style="1" bestFit="1" customWidth="1"/>
    <col min="7931" max="7931" width="41.5546875" style="1" bestFit="1" customWidth="1"/>
    <col min="7932" max="7932" width="2.5546875" style="1" customWidth="1"/>
    <col min="7933" max="7933" width="12" style="1" bestFit="1" customWidth="1"/>
    <col min="7934" max="7934" width="2.5546875" style="1" customWidth="1"/>
    <col min="7935" max="7935" width="13.5546875" style="1" bestFit="1" customWidth="1"/>
    <col min="7936" max="7936" width="2.5546875" style="1" customWidth="1"/>
    <col min="7937" max="7937" width="12.33203125" style="1" customWidth="1"/>
    <col min="7938" max="7938" width="2.5546875" style="1" customWidth="1"/>
    <col min="7939" max="7939" width="5.88671875" style="1" bestFit="1" customWidth="1"/>
    <col min="7940" max="7940" width="8" style="1" bestFit="1" customWidth="1"/>
    <col min="7941" max="7941" width="2.5546875" style="1" customWidth="1"/>
    <col min="7942" max="7942" width="8.5546875" style="1" bestFit="1" customWidth="1"/>
    <col min="7943" max="7943" width="2.5546875" style="1" customWidth="1"/>
    <col min="7944" max="7944" width="5.88671875" style="1" bestFit="1" customWidth="1"/>
    <col min="7945" max="7945" width="8" style="1" bestFit="1" customWidth="1"/>
    <col min="7946" max="7946" width="2.5546875" style="1" customWidth="1"/>
    <col min="7947" max="7947" width="8.5546875" style="1" bestFit="1" customWidth="1"/>
    <col min="7948" max="7948" width="2.5546875" style="1" customWidth="1"/>
    <col min="7949" max="7949" width="5.88671875" style="1" bestFit="1" customWidth="1"/>
    <col min="7950" max="7950" width="8" style="1" bestFit="1" customWidth="1"/>
    <col min="7951" max="7951" width="2.5546875" style="1" customWidth="1"/>
    <col min="7952" max="7952" width="8.5546875" style="1" bestFit="1" customWidth="1"/>
    <col min="7953" max="7953" width="2.5546875" style="1" customWidth="1"/>
    <col min="7954" max="7954" width="5.88671875" style="1" bestFit="1" customWidth="1"/>
    <col min="7955" max="7955" width="8" style="1" bestFit="1" customWidth="1"/>
    <col min="7956" max="7956" width="2.5546875" style="1" customWidth="1"/>
    <col min="7957" max="7957" width="8.5546875" style="1" bestFit="1" customWidth="1"/>
    <col min="7958" max="7958" width="2.5546875" style="1" customWidth="1"/>
    <col min="7959" max="7959" width="5.88671875" style="1" bestFit="1" customWidth="1"/>
    <col min="7960" max="7960" width="8" style="1" bestFit="1" customWidth="1"/>
    <col min="7961" max="7961" width="2.5546875" style="1" customWidth="1"/>
    <col min="7962" max="7962" width="9.5546875" style="1" bestFit="1" customWidth="1"/>
    <col min="7963" max="7963" width="2.5546875" style="1" customWidth="1"/>
    <col min="7964" max="7964" width="104.88671875" style="1" customWidth="1"/>
    <col min="7965" max="8184" width="8.88671875" style="1"/>
    <col min="8185" max="8185" width="3.6640625" style="1" customWidth="1"/>
    <col min="8186" max="8186" width="3" style="1" bestFit="1" customWidth="1"/>
    <col min="8187" max="8187" width="41.5546875" style="1" bestFit="1" customWidth="1"/>
    <col min="8188" max="8188" width="2.5546875" style="1" customWidth="1"/>
    <col min="8189" max="8189" width="12" style="1" bestFit="1" customWidth="1"/>
    <col min="8190" max="8190" width="2.5546875" style="1" customWidth="1"/>
    <col min="8191" max="8191" width="13.5546875" style="1" bestFit="1" customWidth="1"/>
    <col min="8192" max="8192" width="2.5546875" style="1" customWidth="1"/>
    <col min="8193" max="8193" width="12.33203125" style="1" customWidth="1"/>
    <col min="8194" max="8194" width="2.5546875" style="1" customWidth="1"/>
    <col min="8195" max="8195" width="5.88671875" style="1" bestFit="1" customWidth="1"/>
    <col min="8196" max="8196" width="8" style="1" bestFit="1" customWidth="1"/>
    <col min="8197" max="8197" width="2.5546875" style="1" customWidth="1"/>
    <col min="8198" max="8198" width="8.5546875" style="1" bestFit="1" customWidth="1"/>
    <col min="8199" max="8199" width="2.5546875" style="1" customWidth="1"/>
    <col min="8200" max="8200" width="5.88671875" style="1" bestFit="1" customWidth="1"/>
    <col min="8201" max="8201" width="8" style="1" bestFit="1" customWidth="1"/>
    <col min="8202" max="8202" width="2.5546875" style="1" customWidth="1"/>
    <col min="8203" max="8203" width="8.5546875" style="1" bestFit="1" customWidth="1"/>
    <col min="8204" max="8204" width="2.5546875" style="1" customWidth="1"/>
    <col min="8205" max="8205" width="5.88671875" style="1" bestFit="1" customWidth="1"/>
    <col min="8206" max="8206" width="8" style="1" bestFit="1" customWidth="1"/>
    <col min="8207" max="8207" width="2.5546875" style="1" customWidth="1"/>
    <col min="8208" max="8208" width="8.5546875" style="1" bestFit="1" customWidth="1"/>
    <col min="8209" max="8209" width="2.5546875" style="1" customWidth="1"/>
    <col min="8210" max="8210" width="5.88671875" style="1" bestFit="1" customWidth="1"/>
    <col min="8211" max="8211" width="8" style="1" bestFit="1" customWidth="1"/>
    <col min="8212" max="8212" width="2.5546875" style="1" customWidth="1"/>
    <col min="8213" max="8213" width="8.5546875" style="1" bestFit="1" customWidth="1"/>
    <col min="8214" max="8214" width="2.5546875" style="1" customWidth="1"/>
    <col min="8215" max="8215" width="5.88671875" style="1" bestFit="1" customWidth="1"/>
    <col min="8216" max="8216" width="8" style="1" bestFit="1" customWidth="1"/>
    <col min="8217" max="8217" width="2.5546875" style="1" customWidth="1"/>
    <col min="8218" max="8218" width="9.5546875" style="1" bestFit="1" customWidth="1"/>
    <col min="8219" max="8219" width="2.5546875" style="1" customWidth="1"/>
    <col min="8220" max="8220" width="104.88671875" style="1" customWidth="1"/>
    <col min="8221" max="8440" width="8.88671875" style="1"/>
    <col min="8441" max="8441" width="3.6640625" style="1" customWidth="1"/>
    <col min="8442" max="8442" width="3" style="1" bestFit="1" customWidth="1"/>
    <col min="8443" max="8443" width="41.5546875" style="1" bestFit="1" customWidth="1"/>
    <col min="8444" max="8444" width="2.5546875" style="1" customWidth="1"/>
    <col min="8445" max="8445" width="12" style="1" bestFit="1" customWidth="1"/>
    <col min="8446" max="8446" width="2.5546875" style="1" customWidth="1"/>
    <col min="8447" max="8447" width="13.5546875" style="1" bestFit="1" customWidth="1"/>
    <col min="8448" max="8448" width="2.5546875" style="1" customWidth="1"/>
    <col min="8449" max="8449" width="12.33203125" style="1" customWidth="1"/>
    <col min="8450" max="8450" width="2.5546875" style="1" customWidth="1"/>
    <col min="8451" max="8451" width="5.88671875" style="1" bestFit="1" customWidth="1"/>
    <col min="8452" max="8452" width="8" style="1" bestFit="1" customWidth="1"/>
    <col min="8453" max="8453" width="2.5546875" style="1" customWidth="1"/>
    <col min="8454" max="8454" width="8.5546875" style="1" bestFit="1" customWidth="1"/>
    <col min="8455" max="8455" width="2.5546875" style="1" customWidth="1"/>
    <col min="8456" max="8456" width="5.88671875" style="1" bestFit="1" customWidth="1"/>
    <col min="8457" max="8457" width="8" style="1" bestFit="1" customWidth="1"/>
    <col min="8458" max="8458" width="2.5546875" style="1" customWidth="1"/>
    <col min="8459" max="8459" width="8.5546875" style="1" bestFit="1" customWidth="1"/>
    <col min="8460" max="8460" width="2.5546875" style="1" customWidth="1"/>
    <col min="8461" max="8461" width="5.88671875" style="1" bestFit="1" customWidth="1"/>
    <col min="8462" max="8462" width="8" style="1" bestFit="1" customWidth="1"/>
    <col min="8463" max="8463" width="2.5546875" style="1" customWidth="1"/>
    <col min="8464" max="8464" width="8.5546875" style="1" bestFit="1" customWidth="1"/>
    <col min="8465" max="8465" width="2.5546875" style="1" customWidth="1"/>
    <col min="8466" max="8466" width="5.88671875" style="1" bestFit="1" customWidth="1"/>
    <col min="8467" max="8467" width="8" style="1" bestFit="1" customWidth="1"/>
    <col min="8468" max="8468" width="2.5546875" style="1" customWidth="1"/>
    <col min="8469" max="8469" width="8.5546875" style="1" bestFit="1" customWidth="1"/>
    <col min="8470" max="8470" width="2.5546875" style="1" customWidth="1"/>
    <col min="8471" max="8471" width="5.88671875" style="1" bestFit="1" customWidth="1"/>
    <col min="8472" max="8472" width="8" style="1" bestFit="1" customWidth="1"/>
    <col min="8473" max="8473" width="2.5546875" style="1" customWidth="1"/>
    <col min="8474" max="8474" width="9.5546875" style="1" bestFit="1" customWidth="1"/>
    <col min="8475" max="8475" width="2.5546875" style="1" customWidth="1"/>
    <col min="8476" max="8476" width="104.88671875" style="1" customWidth="1"/>
    <col min="8477" max="8696" width="8.88671875" style="1"/>
    <col min="8697" max="8697" width="3.6640625" style="1" customWidth="1"/>
    <col min="8698" max="8698" width="3" style="1" bestFit="1" customWidth="1"/>
    <col min="8699" max="8699" width="41.5546875" style="1" bestFit="1" customWidth="1"/>
    <col min="8700" max="8700" width="2.5546875" style="1" customWidth="1"/>
    <col min="8701" max="8701" width="12" style="1" bestFit="1" customWidth="1"/>
    <col min="8702" max="8702" width="2.5546875" style="1" customWidth="1"/>
    <col min="8703" max="8703" width="13.5546875" style="1" bestFit="1" customWidth="1"/>
    <col min="8704" max="8704" width="2.5546875" style="1" customWidth="1"/>
    <col min="8705" max="8705" width="12.33203125" style="1" customWidth="1"/>
    <col min="8706" max="8706" width="2.5546875" style="1" customWidth="1"/>
    <col min="8707" max="8707" width="5.88671875" style="1" bestFit="1" customWidth="1"/>
    <col min="8708" max="8708" width="8" style="1" bestFit="1" customWidth="1"/>
    <col min="8709" max="8709" width="2.5546875" style="1" customWidth="1"/>
    <col min="8710" max="8710" width="8.5546875" style="1" bestFit="1" customWidth="1"/>
    <col min="8711" max="8711" width="2.5546875" style="1" customWidth="1"/>
    <col min="8712" max="8712" width="5.88671875" style="1" bestFit="1" customWidth="1"/>
    <col min="8713" max="8713" width="8" style="1" bestFit="1" customWidth="1"/>
    <col min="8714" max="8714" width="2.5546875" style="1" customWidth="1"/>
    <col min="8715" max="8715" width="8.5546875" style="1" bestFit="1" customWidth="1"/>
    <col min="8716" max="8716" width="2.5546875" style="1" customWidth="1"/>
    <col min="8717" max="8717" width="5.88671875" style="1" bestFit="1" customWidth="1"/>
    <col min="8718" max="8718" width="8" style="1" bestFit="1" customWidth="1"/>
    <col min="8719" max="8719" width="2.5546875" style="1" customWidth="1"/>
    <col min="8720" max="8720" width="8.5546875" style="1" bestFit="1" customWidth="1"/>
    <col min="8721" max="8721" width="2.5546875" style="1" customWidth="1"/>
    <col min="8722" max="8722" width="5.88671875" style="1" bestFit="1" customWidth="1"/>
    <col min="8723" max="8723" width="8" style="1" bestFit="1" customWidth="1"/>
    <col min="8724" max="8724" width="2.5546875" style="1" customWidth="1"/>
    <col min="8725" max="8725" width="8.5546875" style="1" bestFit="1" customWidth="1"/>
    <col min="8726" max="8726" width="2.5546875" style="1" customWidth="1"/>
    <col min="8727" max="8727" width="5.88671875" style="1" bestFit="1" customWidth="1"/>
    <col min="8728" max="8728" width="8" style="1" bestFit="1" customWidth="1"/>
    <col min="8729" max="8729" width="2.5546875" style="1" customWidth="1"/>
    <col min="8730" max="8730" width="9.5546875" style="1" bestFit="1" customWidth="1"/>
    <col min="8731" max="8731" width="2.5546875" style="1" customWidth="1"/>
    <col min="8732" max="8732" width="104.88671875" style="1" customWidth="1"/>
    <col min="8733" max="8952" width="8.88671875" style="1"/>
    <col min="8953" max="8953" width="3.6640625" style="1" customWidth="1"/>
    <col min="8954" max="8954" width="3" style="1" bestFit="1" customWidth="1"/>
    <col min="8955" max="8955" width="41.5546875" style="1" bestFit="1" customWidth="1"/>
    <col min="8956" max="8956" width="2.5546875" style="1" customWidth="1"/>
    <col min="8957" max="8957" width="12" style="1" bestFit="1" customWidth="1"/>
    <col min="8958" max="8958" width="2.5546875" style="1" customWidth="1"/>
    <col min="8959" max="8959" width="13.5546875" style="1" bestFit="1" customWidth="1"/>
    <col min="8960" max="8960" width="2.5546875" style="1" customWidth="1"/>
    <col min="8961" max="8961" width="12.33203125" style="1" customWidth="1"/>
    <col min="8962" max="8962" width="2.5546875" style="1" customWidth="1"/>
    <col min="8963" max="8963" width="5.88671875" style="1" bestFit="1" customWidth="1"/>
    <col min="8964" max="8964" width="8" style="1" bestFit="1" customWidth="1"/>
    <col min="8965" max="8965" width="2.5546875" style="1" customWidth="1"/>
    <col min="8966" max="8966" width="8.5546875" style="1" bestFit="1" customWidth="1"/>
    <col min="8967" max="8967" width="2.5546875" style="1" customWidth="1"/>
    <col min="8968" max="8968" width="5.88671875" style="1" bestFit="1" customWidth="1"/>
    <col min="8969" max="8969" width="8" style="1" bestFit="1" customWidth="1"/>
    <col min="8970" max="8970" width="2.5546875" style="1" customWidth="1"/>
    <col min="8971" max="8971" width="8.5546875" style="1" bestFit="1" customWidth="1"/>
    <col min="8972" max="8972" width="2.5546875" style="1" customWidth="1"/>
    <col min="8973" max="8973" width="5.88671875" style="1" bestFit="1" customWidth="1"/>
    <col min="8974" max="8974" width="8" style="1" bestFit="1" customWidth="1"/>
    <col min="8975" max="8975" width="2.5546875" style="1" customWidth="1"/>
    <col min="8976" max="8976" width="8.5546875" style="1" bestFit="1" customWidth="1"/>
    <col min="8977" max="8977" width="2.5546875" style="1" customWidth="1"/>
    <col min="8978" max="8978" width="5.88671875" style="1" bestFit="1" customWidth="1"/>
    <col min="8979" max="8979" width="8" style="1" bestFit="1" customWidth="1"/>
    <col min="8980" max="8980" width="2.5546875" style="1" customWidth="1"/>
    <col min="8981" max="8981" width="8.5546875" style="1" bestFit="1" customWidth="1"/>
    <col min="8982" max="8982" width="2.5546875" style="1" customWidth="1"/>
    <col min="8983" max="8983" width="5.88671875" style="1" bestFit="1" customWidth="1"/>
    <col min="8984" max="8984" width="8" style="1" bestFit="1" customWidth="1"/>
    <col min="8985" max="8985" width="2.5546875" style="1" customWidth="1"/>
    <col min="8986" max="8986" width="9.5546875" style="1" bestFit="1" customWidth="1"/>
    <col min="8987" max="8987" width="2.5546875" style="1" customWidth="1"/>
    <col min="8988" max="8988" width="104.88671875" style="1" customWidth="1"/>
    <col min="8989" max="9208" width="8.88671875" style="1"/>
    <col min="9209" max="9209" width="3.6640625" style="1" customWidth="1"/>
    <col min="9210" max="9210" width="3" style="1" bestFit="1" customWidth="1"/>
    <col min="9211" max="9211" width="41.5546875" style="1" bestFit="1" customWidth="1"/>
    <col min="9212" max="9212" width="2.5546875" style="1" customWidth="1"/>
    <col min="9213" max="9213" width="12" style="1" bestFit="1" customWidth="1"/>
    <col min="9214" max="9214" width="2.5546875" style="1" customWidth="1"/>
    <col min="9215" max="9215" width="13.5546875" style="1" bestFit="1" customWidth="1"/>
    <col min="9216" max="9216" width="2.5546875" style="1" customWidth="1"/>
    <col min="9217" max="9217" width="12.33203125" style="1" customWidth="1"/>
    <col min="9218" max="9218" width="2.5546875" style="1" customWidth="1"/>
    <col min="9219" max="9219" width="5.88671875" style="1" bestFit="1" customWidth="1"/>
    <col min="9220" max="9220" width="8" style="1" bestFit="1" customWidth="1"/>
    <col min="9221" max="9221" width="2.5546875" style="1" customWidth="1"/>
    <col min="9222" max="9222" width="8.5546875" style="1" bestFit="1" customWidth="1"/>
    <col min="9223" max="9223" width="2.5546875" style="1" customWidth="1"/>
    <col min="9224" max="9224" width="5.88671875" style="1" bestFit="1" customWidth="1"/>
    <col min="9225" max="9225" width="8" style="1" bestFit="1" customWidth="1"/>
    <col min="9226" max="9226" width="2.5546875" style="1" customWidth="1"/>
    <col min="9227" max="9227" width="8.5546875" style="1" bestFit="1" customWidth="1"/>
    <col min="9228" max="9228" width="2.5546875" style="1" customWidth="1"/>
    <col min="9229" max="9229" width="5.88671875" style="1" bestFit="1" customWidth="1"/>
    <col min="9230" max="9230" width="8" style="1" bestFit="1" customWidth="1"/>
    <col min="9231" max="9231" width="2.5546875" style="1" customWidth="1"/>
    <col min="9232" max="9232" width="8.5546875" style="1" bestFit="1" customWidth="1"/>
    <col min="9233" max="9233" width="2.5546875" style="1" customWidth="1"/>
    <col min="9234" max="9234" width="5.88671875" style="1" bestFit="1" customWidth="1"/>
    <col min="9235" max="9235" width="8" style="1" bestFit="1" customWidth="1"/>
    <col min="9236" max="9236" width="2.5546875" style="1" customWidth="1"/>
    <col min="9237" max="9237" width="8.5546875" style="1" bestFit="1" customWidth="1"/>
    <col min="9238" max="9238" width="2.5546875" style="1" customWidth="1"/>
    <col min="9239" max="9239" width="5.88671875" style="1" bestFit="1" customWidth="1"/>
    <col min="9240" max="9240" width="8" style="1" bestFit="1" customWidth="1"/>
    <col min="9241" max="9241" width="2.5546875" style="1" customWidth="1"/>
    <col min="9242" max="9242" width="9.5546875" style="1" bestFit="1" customWidth="1"/>
    <col min="9243" max="9243" width="2.5546875" style="1" customWidth="1"/>
    <col min="9244" max="9244" width="104.88671875" style="1" customWidth="1"/>
    <col min="9245" max="9464" width="8.88671875" style="1"/>
    <col min="9465" max="9465" width="3.6640625" style="1" customWidth="1"/>
    <col min="9466" max="9466" width="3" style="1" bestFit="1" customWidth="1"/>
    <col min="9467" max="9467" width="41.5546875" style="1" bestFit="1" customWidth="1"/>
    <col min="9468" max="9468" width="2.5546875" style="1" customWidth="1"/>
    <col min="9469" max="9469" width="12" style="1" bestFit="1" customWidth="1"/>
    <col min="9470" max="9470" width="2.5546875" style="1" customWidth="1"/>
    <col min="9471" max="9471" width="13.5546875" style="1" bestFit="1" customWidth="1"/>
    <col min="9472" max="9472" width="2.5546875" style="1" customWidth="1"/>
    <col min="9473" max="9473" width="12.33203125" style="1" customWidth="1"/>
    <col min="9474" max="9474" width="2.5546875" style="1" customWidth="1"/>
    <col min="9475" max="9475" width="5.88671875" style="1" bestFit="1" customWidth="1"/>
    <col min="9476" max="9476" width="8" style="1" bestFit="1" customWidth="1"/>
    <col min="9477" max="9477" width="2.5546875" style="1" customWidth="1"/>
    <col min="9478" max="9478" width="8.5546875" style="1" bestFit="1" customWidth="1"/>
    <col min="9479" max="9479" width="2.5546875" style="1" customWidth="1"/>
    <col min="9480" max="9480" width="5.88671875" style="1" bestFit="1" customWidth="1"/>
    <col min="9481" max="9481" width="8" style="1" bestFit="1" customWidth="1"/>
    <col min="9482" max="9482" width="2.5546875" style="1" customWidth="1"/>
    <col min="9483" max="9483" width="8.5546875" style="1" bestFit="1" customWidth="1"/>
    <col min="9484" max="9484" width="2.5546875" style="1" customWidth="1"/>
    <col min="9485" max="9485" width="5.88671875" style="1" bestFit="1" customWidth="1"/>
    <col min="9486" max="9486" width="8" style="1" bestFit="1" customWidth="1"/>
    <col min="9487" max="9487" width="2.5546875" style="1" customWidth="1"/>
    <col min="9488" max="9488" width="8.5546875" style="1" bestFit="1" customWidth="1"/>
    <col min="9489" max="9489" width="2.5546875" style="1" customWidth="1"/>
    <col min="9490" max="9490" width="5.88671875" style="1" bestFit="1" customWidth="1"/>
    <col min="9491" max="9491" width="8" style="1" bestFit="1" customWidth="1"/>
    <col min="9492" max="9492" width="2.5546875" style="1" customWidth="1"/>
    <col min="9493" max="9493" width="8.5546875" style="1" bestFit="1" customWidth="1"/>
    <col min="9494" max="9494" width="2.5546875" style="1" customWidth="1"/>
    <col min="9495" max="9495" width="5.88671875" style="1" bestFit="1" customWidth="1"/>
    <col min="9496" max="9496" width="8" style="1" bestFit="1" customWidth="1"/>
    <col min="9497" max="9497" width="2.5546875" style="1" customWidth="1"/>
    <col min="9498" max="9498" width="9.5546875" style="1" bestFit="1" customWidth="1"/>
    <col min="9499" max="9499" width="2.5546875" style="1" customWidth="1"/>
    <col min="9500" max="9500" width="104.88671875" style="1" customWidth="1"/>
    <col min="9501" max="9720" width="8.88671875" style="1"/>
    <col min="9721" max="9721" width="3.6640625" style="1" customWidth="1"/>
    <col min="9722" max="9722" width="3" style="1" bestFit="1" customWidth="1"/>
    <col min="9723" max="9723" width="41.5546875" style="1" bestFit="1" customWidth="1"/>
    <col min="9724" max="9724" width="2.5546875" style="1" customWidth="1"/>
    <col min="9725" max="9725" width="12" style="1" bestFit="1" customWidth="1"/>
    <col min="9726" max="9726" width="2.5546875" style="1" customWidth="1"/>
    <col min="9727" max="9727" width="13.5546875" style="1" bestFit="1" customWidth="1"/>
    <col min="9728" max="9728" width="2.5546875" style="1" customWidth="1"/>
    <col min="9729" max="9729" width="12.33203125" style="1" customWidth="1"/>
    <col min="9730" max="9730" width="2.5546875" style="1" customWidth="1"/>
    <col min="9731" max="9731" width="5.88671875" style="1" bestFit="1" customWidth="1"/>
    <col min="9732" max="9732" width="8" style="1" bestFit="1" customWidth="1"/>
    <col min="9733" max="9733" width="2.5546875" style="1" customWidth="1"/>
    <col min="9734" max="9734" width="8.5546875" style="1" bestFit="1" customWidth="1"/>
    <col min="9735" max="9735" width="2.5546875" style="1" customWidth="1"/>
    <col min="9736" max="9736" width="5.88671875" style="1" bestFit="1" customWidth="1"/>
    <col min="9737" max="9737" width="8" style="1" bestFit="1" customWidth="1"/>
    <col min="9738" max="9738" width="2.5546875" style="1" customWidth="1"/>
    <col min="9739" max="9739" width="8.5546875" style="1" bestFit="1" customWidth="1"/>
    <col min="9740" max="9740" width="2.5546875" style="1" customWidth="1"/>
    <col min="9741" max="9741" width="5.88671875" style="1" bestFit="1" customWidth="1"/>
    <col min="9742" max="9742" width="8" style="1" bestFit="1" customWidth="1"/>
    <col min="9743" max="9743" width="2.5546875" style="1" customWidth="1"/>
    <col min="9744" max="9744" width="8.5546875" style="1" bestFit="1" customWidth="1"/>
    <col min="9745" max="9745" width="2.5546875" style="1" customWidth="1"/>
    <col min="9746" max="9746" width="5.88671875" style="1" bestFit="1" customWidth="1"/>
    <col min="9747" max="9747" width="8" style="1" bestFit="1" customWidth="1"/>
    <col min="9748" max="9748" width="2.5546875" style="1" customWidth="1"/>
    <col min="9749" max="9749" width="8.5546875" style="1" bestFit="1" customWidth="1"/>
    <col min="9750" max="9750" width="2.5546875" style="1" customWidth="1"/>
    <col min="9751" max="9751" width="5.88671875" style="1" bestFit="1" customWidth="1"/>
    <col min="9752" max="9752" width="8" style="1" bestFit="1" customWidth="1"/>
    <col min="9753" max="9753" width="2.5546875" style="1" customWidth="1"/>
    <col min="9754" max="9754" width="9.5546875" style="1" bestFit="1" customWidth="1"/>
    <col min="9755" max="9755" width="2.5546875" style="1" customWidth="1"/>
    <col min="9756" max="9756" width="104.88671875" style="1" customWidth="1"/>
    <col min="9757" max="9976" width="8.88671875" style="1"/>
    <col min="9977" max="9977" width="3.6640625" style="1" customWidth="1"/>
    <col min="9978" max="9978" width="3" style="1" bestFit="1" customWidth="1"/>
    <col min="9979" max="9979" width="41.5546875" style="1" bestFit="1" customWidth="1"/>
    <col min="9980" max="9980" width="2.5546875" style="1" customWidth="1"/>
    <col min="9981" max="9981" width="12" style="1" bestFit="1" customWidth="1"/>
    <col min="9982" max="9982" width="2.5546875" style="1" customWidth="1"/>
    <col min="9983" max="9983" width="13.5546875" style="1" bestFit="1" customWidth="1"/>
    <col min="9984" max="9984" width="2.5546875" style="1" customWidth="1"/>
    <col min="9985" max="9985" width="12.33203125" style="1" customWidth="1"/>
    <col min="9986" max="9986" width="2.5546875" style="1" customWidth="1"/>
    <col min="9987" max="9987" width="5.88671875" style="1" bestFit="1" customWidth="1"/>
    <col min="9988" max="9988" width="8" style="1" bestFit="1" customWidth="1"/>
    <col min="9989" max="9989" width="2.5546875" style="1" customWidth="1"/>
    <col min="9990" max="9990" width="8.5546875" style="1" bestFit="1" customWidth="1"/>
    <col min="9991" max="9991" width="2.5546875" style="1" customWidth="1"/>
    <col min="9992" max="9992" width="5.88671875" style="1" bestFit="1" customWidth="1"/>
    <col min="9993" max="9993" width="8" style="1" bestFit="1" customWidth="1"/>
    <col min="9994" max="9994" width="2.5546875" style="1" customWidth="1"/>
    <col min="9995" max="9995" width="8.5546875" style="1" bestFit="1" customWidth="1"/>
    <col min="9996" max="9996" width="2.5546875" style="1" customWidth="1"/>
    <col min="9997" max="9997" width="5.88671875" style="1" bestFit="1" customWidth="1"/>
    <col min="9998" max="9998" width="8" style="1" bestFit="1" customWidth="1"/>
    <col min="9999" max="9999" width="2.5546875" style="1" customWidth="1"/>
    <col min="10000" max="10000" width="8.5546875" style="1" bestFit="1" customWidth="1"/>
    <col min="10001" max="10001" width="2.5546875" style="1" customWidth="1"/>
    <col min="10002" max="10002" width="5.88671875" style="1" bestFit="1" customWidth="1"/>
    <col min="10003" max="10003" width="8" style="1" bestFit="1" customWidth="1"/>
    <col min="10004" max="10004" width="2.5546875" style="1" customWidth="1"/>
    <col min="10005" max="10005" width="8.5546875" style="1" bestFit="1" customWidth="1"/>
    <col min="10006" max="10006" width="2.5546875" style="1" customWidth="1"/>
    <col min="10007" max="10007" width="5.88671875" style="1" bestFit="1" customWidth="1"/>
    <col min="10008" max="10008" width="8" style="1" bestFit="1" customWidth="1"/>
    <col min="10009" max="10009" width="2.5546875" style="1" customWidth="1"/>
    <col min="10010" max="10010" width="9.5546875" style="1" bestFit="1" customWidth="1"/>
    <col min="10011" max="10011" width="2.5546875" style="1" customWidth="1"/>
    <col min="10012" max="10012" width="104.88671875" style="1" customWidth="1"/>
    <col min="10013" max="10232" width="8.88671875" style="1"/>
    <col min="10233" max="10233" width="3.6640625" style="1" customWidth="1"/>
    <col min="10234" max="10234" width="3" style="1" bestFit="1" customWidth="1"/>
    <col min="10235" max="10235" width="41.5546875" style="1" bestFit="1" customWidth="1"/>
    <col min="10236" max="10236" width="2.5546875" style="1" customWidth="1"/>
    <col min="10237" max="10237" width="12" style="1" bestFit="1" customWidth="1"/>
    <col min="10238" max="10238" width="2.5546875" style="1" customWidth="1"/>
    <col min="10239" max="10239" width="13.5546875" style="1" bestFit="1" customWidth="1"/>
    <col min="10240" max="10240" width="2.5546875" style="1" customWidth="1"/>
    <col min="10241" max="10241" width="12.33203125" style="1" customWidth="1"/>
    <col min="10242" max="10242" width="2.5546875" style="1" customWidth="1"/>
    <col min="10243" max="10243" width="5.88671875" style="1" bestFit="1" customWidth="1"/>
    <col min="10244" max="10244" width="8" style="1" bestFit="1" customWidth="1"/>
    <col min="10245" max="10245" width="2.5546875" style="1" customWidth="1"/>
    <col min="10246" max="10246" width="8.5546875" style="1" bestFit="1" customWidth="1"/>
    <col min="10247" max="10247" width="2.5546875" style="1" customWidth="1"/>
    <col min="10248" max="10248" width="5.88671875" style="1" bestFit="1" customWidth="1"/>
    <col min="10249" max="10249" width="8" style="1" bestFit="1" customWidth="1"/>
    <col min="10250" max="10250" width="2.5546875" style="1" customWidth="1"/>
    <col min="10251" max="10251" width="8.5546875" style="1" bestFit="1" customWidth="1"/>
    <col min="10252" max="10252" width="2.5546875" style="1" customWidth="1"/>
    <col min="10253" max="10253" width="5.88671875" style="1" bestFit="1" customWidth="1"/>
    <col min="10254" max="10254" width="8" style="1" bestFit="1" customWidth="1"/>
    <col min="10255" max="10255" width="2.5546875" style="1" customWidth="1"/>
    <col min="10256" max="10256" width="8.5546875" style="1" bestFit="1" customWidth="1"/>
    <col min="10257" max="10257" width="2.5546875" style="1" customWidth="1"/>
    <col min="10258" max="10258" width="5.88671875" style="1" bestFit="1" customWidth="1"/>
    <col min="10259" max="10259" width="8" style="1" bestFit="1" customWidth="1"/>
    <col min="10260" max="10260" width="2.5546875" style="1" customWidth="1"/>
    <col min="10261" max="10261" width="8.5546875" style="1" bestFit="1" customWidth="1"/>
    <col min="10262" max="10262" width="2.5546875" style="1" customWidth="1"/>
    <col min="10263" max="10263" width="5.88671875" style="1" bestFit="1" customWidth="1"/>
    <col min="10264" max="10264" width="8" style="1" bestFit="1" customWidth="1"/>
    <col min="10265" max="10265" width="2.5546875" style="1" customWidth="1"/>
    <col min="10266" max="10266" width="9.5546875" style="1" bestFit="1" customWidth="1"/>
    <col min="10267" max="10267" width="2.5546875" style="1" customWidth="1"/>
    <col min="10268" max="10268" width="104.88671875" style="1" customWidth="1"/>
    <col min="10269" max="10488" width="8.88671875" style="1"/>
    <col min="10489" max="10489" width="3.6640625" style="1" customWidth="1"/>
    <col min="10490" max="10490" width="3" style="1" bestFit="1" customWidth="1"/>
    <col min="10491" max="10491" width="41.5546875" style="1" bestFit="1" customWidth="1"/>
    <col min="10492" max="10492" width="2.5546875" style="1" customWidth="1"/>
    <col min="10493" max="10493" width="12" style="1" bestFit="1" customWidth="1"/>
    <col min="10494" max="10494" width="2.5546875" style="1" customWidth="1"/>
    <col min="10495" max="10495" width="13.5546875" style="1" bestFit="1" customWidth="1"/>
    <col min="10496" max="10496" width="2.5546875" style="1" customWidth="1"/>
    <col min="10497" max="10497" width="12.33203125" style="1" customWidth="1"/>
    <col min="10498" max="10498" width="2.5546875" style="1" customWidth="1"/>
    <col min="10499" max="10499" width="5.88671875" style="1" bestFit="1" customWidth="1"/>
    <col min="10500" max="10500" width="8" style="1" bestFit="1" customWidth="1"/>
    <col min="10501" max="10501" width="2.5546875" style="1" customWidth="1"/>
    <col min="10502" max="10502" width="8.5546875" style="1" bestFit="1" customWidth="1"/>
    <col min="10503" max="10503" width="2.5546875" style="1" customWidth="1"/>
    <col min="10504" max="10504" width="5.88671875" style="1" bestFit="1" customWidth="1"/>
    <col min="10505" max="10505" width="8" style="1" bestFit="1" customWidth="1"/>
    <col min="10506" max="10506" width="2.5546875" style="1" customWidth="1"/>
    <col min="10507" max="10507" width="8.5546875" style="1" bestFit="1" customWidth="1"/>
    <col min="10508" max="10508" width="2.5546875" style="1" customWidth="1"/>
    <col min="10509" max="10509" width="5.88671875" style="1" bestFit="1" customWidth="1"/>
    <col min="10510" max="10510" width="8" style="1" bestFit="1" customWidth="1"/>
    <col min="10511" max="10511" width="2.5546875" style="1" customWidth="1"/>
    <col min="10512" max="10512" width="8.5546875" style="1" bestFit="1" customWidth="1"/>
    <col min="10513" max="10513" width="2.5546875" style="1" customWidth="1"/>
    <col min="10514" max="10514" width="5.88671875" style="1" bestFit="1" customWidth="1"/>
    <col min="10515" max="10515" width="8" style="1" bestFit="1" customWidth="1"/>
    <col min="10516" max="10516" width="2.5546875" style="1" customWidth="1"/>
    <col min="10517" max="10517" width="8.5546875" style="1" bestFit="1" customWidth="1"/>
    <col min="10518" max="10518" width="2.5546875" style="1" customWidth="1"/>
    <col min="10519" max="10519" width="5.88671875" style="1" bestFit="1" customWidth="1"/>
    <col min="10520" max="10520" width="8" style="1" bestFit="1" customWidth="1"/>
    <col min="10521" max="10521" width="2.5546875" style="1" customWidth="1"/>
    <col min="10522" max="10522" width="9.5546875" style="1" bestFit="1" customWidth="1"/>
    <col min="10523" max="10523" width="2.5546875" style="1" customWidth="1"/>
    <col min="10524" max="10524" width="104.88671875" style="1" customWidth="1"/>
    <col min="10525" max="10744" width="8.88671875" style="1"/>
    <col min="10745" max="10745" width="3.6640625" style="1" customWidth="1"/>
    <col min="10746" max="10746" width="3" style="1" bestFit="1" customWidth="1"/>
    <col min="10747" max="10747" width="41.5546875" style="1" bestFit="1" customWidth="1"/>
    <col min="10748" max="10748" width="2.5546875" style="1" customWidth="1"/>
    <col min="10749" max="10749" width="12" style="1" bestFit="1" customWidth="1"/>
    <col min="10750" max="10750" width="2.5546875" style="1" customWidth="1"/>
    <col min="10751" max="10751" width="13.5546875" style="1" bestFit="1" customWidth="1"/>
    <col min="10752" max="10752" width="2.5546875" style="1" customWidth="1"/>
    <col min="10753" max="10753" width="12.33203125" style="1" customWidth="1"/>
    <col min="10754" max="10754" width="2.5546875" style="1" customWidth="1"/>
    <col min="10755" max="10755" width="5.88671875" style="1" bestFit="1" customWidth="1"/>
    <col min="10756" max="10756" width="8" style="1" bestFit="1" customWidth="1"/>
    <col min="10757" max="10757" width="2.5546875" style="1" customWidth="1"/>
    <col min="10758" max="10758" width="8.5546875" style="1" bestFit="1" customWidth="1"/>
    <col min="10759" max="10759" width="2.5546875" style="1" customWidth="1"/>
    <col min="10760" max="10760" width="5.88671875" style="1" bestFit="1" customWidth="1"/>
    <col min="10761" max="10761" width="8" style="1" bestFit="1" customWidth="1"/>
    <col min="10762" max="10762" width="2.5546875" style="1" customWidth="1"/>
    <col min="10763" max="10763" width="8.5546875" style="1" bestFit="1" customWidth="1"/>
    <col min="10764" max="10764" width="2.5546875" style="1" customWidth="1"/>
    <col min="10765" max="10765" width="5.88671875" style="1" bestFit="1" customWidth="1"/>
    <col min="10766" max="10766" width="8" style="1" bestFit="1" customWidth="1"/>
    <col min="10767" max="10767" width="2.5546875" style="1" customWidth="1"/>
    <col min="10768" max="10768" width="8.5546875" style="1" bestFit="1" customWidth="1"/>
    <col min="10769" max="10769" width="2.5546875" style="1" customWidth="1"/>
    <col min="10770" max="10770" width="5.88671875" style="1" bestFit="1" customWidth="1"/>
    <col min="10771" max="10771" width="8" style="1" bestFit="1" customWidth="1"/>
    <col min="10772" max="10772" width="2.5546875" style="1" customWidth="1"/>
    <col min="10773" max="10773" width="8.5546875" style="1" bestFit="1" customWidth="1"/>
    <col min="10774" max="10774" width="2.5546875" style="1" customWidth="1"/>
    <col min="10775" max="10775" width="5.88671875" style="1" bestFit="1" customWidth="1"/>
    <col min="10776" max="10776" width="8" style="1" bestFit="1" customWidth="1"/>
    <col min="10777" max="10777" width="2.5546875" style="1" customWidth="1"/>
    <col min="10778" max="10778" width="9.5546875" style="1" bestFit="1" customWidth="1"/>
    <col min="10779" max="10779" width="2.5546875" style="1" customWidth="1"/>
    <col min="10780" max="10780" width="104.88671875" style="1" customWidth="1"/>
    <col min="10781" max="11000" width="8.88671875" style="1"/>
    <col min="11001" max="11001" width="3.6640625" style="1" customWidth="1"/>
    <col min="11002" max="11002" width="3" style="1" bestFit="1" customWidth="1"/>
    <col min="11003" max="11003" width="41.5546875" style="1" bestFit="1" customWidth="1"/>
    <col min="11004" max="11004" width="2.5546875" style="1" customWidth="1"/>
    <col min="11005" max="11005" width="12" style="1" bestFit="1" customWidth="1"/>
    <col min="11006" max="11006" width="2.5546875" style="1" customWidth="1"/>
    <col min="11007" max="11007" width="13.5546875" style="1" bestFit="1" customWidth="1"/>
    <col min="11008" max="11008" width="2.5546875" style="1" customWidth="1"/>
    <col min="11009" max="11009" width="12.33203125" style="1" customWidth="1"/>
    <col min="11010" max="11010" width="2.5546875" style="1" customWidth="1"/>
    <col min="11011" max="11011" width="5.88671875" style="1" bestFit="1" customWidth="1"/>
    <col min="11012" max="11012" width="8" style="1" bestFit="1" customWidth="1"/>
    <col min="11013" max="11013" width="2.5546875" style="1" customWidth="1"/>
    <col min="11014" max="11014" width="8.5546875" style="1" bestFit="1" customWidth="1"/>
    <col min="11015" max="11015" width="2.5546875" style="1" customWidth="1"/>
    <col min="11016" max="11016" width="5.88671875" style="1" bestFit="1" customWidth="1"/>
    <col min="11017" max="11017" width="8" style="1" bestFit="1" customWidth="1"/>
    <col min="11018" max="11018" width="2.5546875" style="1" customWidth="1"/>
    <col min="11019" max="11019" width="8.5546875" style="1" bestFit="1" customWidth="1"/>
    <col min="11020" max="11020" width="2.5546875" style="1" customWidth="1"/>
    <col min="11021" max="11021" width="5.88671875" style="1" bestFit="1" customWidth="1"/>
    <col min="11022" max="11022" width="8" style="1" bestFit="1" customWidth="1"/>
    <col min="11023" max="11023" width="2.5546875" style="1" customWidth="1"/>
    <col min="11024" max="11024" width="8.5546875" style="1" bestFit="1" customWidth="1"/>
    <col min="11025" max="11025" width="2.5546875" style="1" customWidth="1"/>
    <col min="11026" max="11026" width="5.88671875" style="1" bestFit="1" customWidth="1"/>
    <col min="11027" max="11027" width="8" style="1" bestFit="1" customWidth="1"/>
    <col min="11028" max="11028" width="2.5546875" style="1" customWidth="1"/>
    <col min="11029" max="11029" width="8.5546875" style="1" bestFit="1" customWidth="1"/>
    <col min="11030" max="11030" width="2.5546875" style="1" customWidth="1"/>
    <col min="11031" max="11031" width="5.88671875" style="1" bestFit="1" customWidth="1"/>
    <col min="11032" max="11032" width="8" style="1" bestFit="1" customWidth="1"/>
    <col min="11033" max="11033" width="2.5546875" style="1" customWidth="1"/>
    <col min="11034" max="11034" width="9.5546875" style="1" bestFit="1" customWidth="1"/>
    <col min="11035" max="11035" width="2.5546875" style="1" customWidth="1"/>
    <col min="11036" max="11036" width="104.88671875" style="1" customWidth="1"/>
    <col min="11037" max="11256" width="8.88671875" style="1"/>
    <col min="11257" max="11257" width="3.6640625" style="1" customWidth="1"/>
    <col min="11258" max="11258" width="3" style="1" bestFit="1" customWidth="1"/>
    <col min="11259" max="11259" width="41.5546875" style="1" bestFit="1" customWidth="1"/>
    <col min="11260" max="11260" width="2.5546875" style="1" customWidth="1"/>
    <col min="11261" max="11261" width="12" style="1" bestFit="1" customWidth="1"/>
    <col min="11262" max="11262" width="2.5546875" style="1" customWidth="1"/>
    <col min="11263" max="11263" width="13.5546875" style="1" bestFit="1" customWidth="1"/>
    <col min="11264" max="11264" width="2.5546875" style="1" customWidth="1"/>
    <col min="11265" max="11265" width="12.33203125" style="1" customWidth="1"/>
    <col min="11266" max="11266" width="2.5546875" style="1" customWidth="1"/>
    <col min="11267" max="11267" width="5.88671875" style="1" bestFit="1" customWidth="1"/>
    <col min="11268" max="11268" width="8" style="1" bestFit="1" customWidth="1"/>
    <col min="11269" max="11269" width="2.5546875" style="1" customWidth="1"/>
    <col min="11270" max="11270" width="8.5546875" style="1" bestFit="1" customWidth="1"/>
    <col min="11271" max="11271" width="2.5546875" style="1" customWidth="1"/>
    <col min="11272" max="11272" width="5.88671875" style="1" bestFit="1" customWidth="1"/>
    <col min="11273" max="11273" width="8" style="1" bestFit="1" customWidth="1"/>
    <col min="11274" max="11274" width="2.5546875" style="1" customWidth="1"/>
    <col min="11275" max="11275" width="8.5546875" style="1" bestFit="1" customWidth="1"/>
    <col min="11276" max="11276" width="2.5546875" style="1" customWidth="1"/>
    <col min="11277" max="11277" width="5.88671875" style="1" bestFit="1" customWidth="1"/>
    <col min="11278" max="11278" width="8" style="1" bestFit="1" customWidth="1"/>
    <col min="11279" max="11279" width="2.5546875" style="1" customWidth="1"/>
    <col min="11280" max="11280" width="8.5546875" style="1" bestFit="1" customWidth="1"/>
    <col min="11281" max="11281" width="2.5546875" style="1" customWidth="1"/>
    <col min="11282" max="11282" width="5.88671875" style="1" bestFit="1" customWidth="1"/>
    <col min="11283" max="11283" width="8" style="1" bestFit="1" customWidth="1"/>
    <col min="11284" max="11284" width="2.5546875" style="1" customWidth="1"/>
    <col min="11285" max="11285" width="8.5546875" style="1" bestFit="1" customWidth="1"/>
    <col min="11286" max="11286" width="2.5546875" style="1" customWidth="1"/>
    <col min="11287" max="11287" width="5.88671875" style="1" bestFit="1" customWidth="1"/>
    <col min="11288" max="11288" width="8" style="1" bestFit="1" customWidth="1"/>
    <col min="11289" max="11289" width="2.5546875" style="1" customWidth="1"/>
    <col min="11290" max="11290" width="9.5546875" style="1" bestFit="1" customWidth="1"/>
    <col min="11291" max="11291" width="2.5546875" style="1" customWidth="1"/>
    <col min="11292" max="11292" width="104.88671875" style="1" customWidth="1"/>
    <col min="11293" max="11512" width="8.88671875" style="1"/>
    <col min="11513" max="11513" width="3.6640625" style="1" customWidth="1"/>
    <col min="11514" max="11514" width="3" style="1" bestFit="1" customWidth="1"/>
    <col min="11515" max="11515" width="41.5546875" style="1" bestFit="1" customWidth="1"/>
    <col min="11516" max="11516" width="2.5546875" style="1" customWidth="1"/>
    <col min="11517" max="11517" width="12" style="1" bestFit="1" customWidth="1"/>
    <col min="11518" max="11518" width="2.5546875" style="1" customWidth="1"/>
    <col min="11519" max="11519" width="13.5546875" style="1" bestFit="1" customWidth="1"/>
    <col min="11520" max="11520" width="2.5546875" style="1" customWidth="1"/>
    <col min="11521" max="11521" width="12.33203125" style="1" customWidth="1"/>
    <col min="11522" max="11522" width="2.5546875" style="1" customWidth="1"/>
    <col min="11523" max="11523" width="5.88671875" style="1" bestFit="1" customWidth="1"/>
    <col min="11524" max="11524" width="8" style="1" bestFit="1" customWidth="1"/>
    <col min="11525" max="11525" width="2.5546875" style="1" customWidth="1"/>
    <col min="11526" max="11526" width="8.5546875" style="1" bestFit="1" customWidth="1"/>
    <col min="11527" max="11527" width="2.5546875" style="1" customWidth="1"/>
    <col min="11528" max="11528" width="5.88671875" style="1" bestFit="1" customWidth="1"/>
    <col min="11529" max="11529" width="8" style="1" bestFit="1" customWidth="1"/>
    <col min="11530" max="11530" width="2.5546875" style="1" customWidth="1"/>
    <col min="11531" max="11531" width="8.5546875" style="1" bestFit="1" customWidth="1"/>
    <col min="11532" max="11532" width="2.5546875" style="1" customWidth="1"/>
    <col min="11533" max="11533" width="5.88671875" style="1" bestFit="1" customWidth="1"/>
    <col min="11534" max="11534" width="8" style="1" bestFit="1" customWidth="1"/>
    <col min="11535" max="11535" width="2.5546875" style="1" customWidth="1"/>
    <col min="11536" max="11536" width="8.5546875" style="1" bestFit="1" customWidth="1"/>
    <col min="11537" max="11537" width="2.5546875" style="1" customWidth="1"/>
    <col min="11538" max="11538" width="5.88671875" style="1" bestFit="1" customWidth="1"/>
    <col min="11539" max="11539" width="8" style="1" bestFit="1" customWidth="1"/>
    <col min="11540" max="11540" width="2.5546875" style="1" customWidth="1"/>
    <col min="11541" max="11541" width="8.5546875" style="1" bestFit="1" customWidth="1"/>
    <col min="11542" max="11542" width="2.5546875" style="1" customWidth="1"/>
    <col min="11543" max="11543" width="5.88671875" style="1" bestFit="1" customWidth="1"/>
    <col min="11544" max="11544" width="8" style="1" bestFit="1" customWidth="1"/>
    <col min="11545" max="11545" width="2.5546875" style="1" customWidth="1"/>
    <col min="11546" max="11546" width="9.5546875" style="1" bestFit="1" customWidth="1"/>
    <col min="11547" max="11547" width="2.5546875" style="1" customWidth="1"/>
    <col min="11548" max="11548" width="104.88671875" style="1" customWidth="1"/>
    <col min="11549" max="11768" width="8.88671875" style="1"/>
    <col min="11769" max="11769" width="3.6640625" style="1" customWidth="1"/>
    <col min="11770" max="11770" width="3" style="1" bestFit="1" customWidth="1"/>
    <col min="11771" max="11771" width="41.5546875" style="1" bestFit="1" customWidth="1"/>
    <col min="11772" max="11772" width="2.5546875" style="1" customWidth="1"/>
    <col min="11773" max="11773" width="12" style="1" bestFit="1" customWidth="1"/>
    <col min="11774" max="11774" width="2.5546875" style="1" customWidth="1"/>
    <col min="11775" max="11775" width="13.5546875" style="1" bestFit="1" customWidth="1"/>
    <col min="11776" max="11776" width="2.5546875" style="1" customWidth="1"/>
    <col min="11777" max="11777" width="12.33203125" style="1" customWidth="1"/>
    <col min="11778" max="11778" width="2.5546875" style="1" customWidth="1"/>
    <col min="11779" max="11779" width="5.88671875" style="1" bestFit="1" customWidth="1"/>
    <col min="11780" max="11780" width="8" style="1" bestFit="1" customWidth="1"/>
    <col min="11781" max="11781" width="2.5546875" style="1" customWidth="1"/>
    <col min="11782" max="11782" width="8.5546875" style="1" bestFit="1" customWidth="1"/>
    <col min="11783" max="11783" width="2.5546875" style="1" customWidth="1"/>
    <col min="11784" max="11784" width="5.88671875" style="1" bestFit="1" customWidth="1"/>
    <col min="11785" max="11785" width="8" style="1" bestFit="1" customWidth="1"/>
    <col min="11786" max="11786" width="2.5546875" style="1" customWidth="1"/>
    <col min="11787" max="11787" width="8.5546875" style="1" bestFit="1" customWidth="1"/>
    <col min="11788" max="11788" width="2.5546875" style="1" customWidth="1"/>
    <col min="11789" max="11789" width="5.88671875" style="1" bestFit="1" customWidth="1"/>
    <col min="11790" max="11790" width="8" style="1" bestFit="1" customWidth="1"/>
    <col min="11791" max="11791" width="2.5546875" style="1" customWidth="1"/>
    <col min="11792" max="11792" width="8.5546875" style="1" bestFit="1" customWidth="1"/>
    <col min="11793" max="11793" width="2.5546875" style="1" customWidth="1"/>
    <col min="11794" max="11794" width="5.88671875" style="1" bestFit="1" customWidth="1"/>
    <col min="11795" max="11795" width="8" style="1" bestFit="1" customWidth="1"/>
    <col min="11796" max="11796" width="2.5546875" style="1" customWidth="1"/>
    <col min="11797" max="11797" width="8.5546875" style="1" bestFit="1" customWidth="1"/>
    <col min="11798" max="11798" width="2.5546875" style="1" customWidth="1"/>
    <col min="11799" max="11799" width="5.88671875" style="1" bestFit="1" customWidth="1"/>
    <col min="11800" max="11800" width="8" style="1" bestFit="1" customWidth="1"/>
    <col min="11801" max="11801" width="2.5546875" style="1" customWidth="1"/>
    <col min="11802" max="11802" width="9.5546875" style="1" bestFit="1" customWidth="1"/>
    <col min="11803" max="11803" width="2.5546875" style="1" customWidth="1"/>
    <col min="11804" max="11804" width="104.88671875" style="1" customWidth="1"/>
    <col min="11805" max="12024" width="8.88671875" style="1"/>
    <col min="12025" max="12025" width="3.6640625" style="1" customWidth="1"/>
    <col min="12026" max="12026" width="3" style="1" bestFit="1" customWidth="1"/>
    <col min="12027" max="12027" width="41.5546875" style="1" bestFit="1" customWidth="1"/>
    <col min="12028" max="12028" width="2.5546875" style="1" customWidth="1"/>
    <col min="12029" max="12029" width="12" style="1" bestFit="1" customWidth="1"/>
    <col min="12030" max="12030" width="2.5546875" style="1" customWidth="1"/>
    <col min="12031" max="12031" width="13.5546875" style="1" bestFit="1" customWidth="1"/>
    <col min="12032" max="12032" width="2.5546875" style="1" customWidth="1"/>
    <col min="12033" max="12033" width="12.33203125" style="1" customWidth="1"/>
    <col min="12034" max="12034" width="2.5546875" style="1" customWidth="1"/>
    <col min="12035" max="12035" width="5.88671875" style="1" bestFit="1" customWidth="1"/>
    <col min="12036" max="12036" width="8" style="1" bestFit="1" customWidth="1"/>
    <col min="12037" max="12037" width="2.5546875" style="1" customWidth="1"/>
    <col min="12038" max="12038" width="8.5546875" style="1" bestFit="1" customWidth="1"/>
    <col min="12039" max="12039" width="2.5546875" style="1" customWidth="1"/>
    <col min="12040" max="12040" width="5.88671875" style="1" bestFit="1" customWidth="1"/>
    <col min="12041" max="12041" width="8" style="1" bestFit="1" customWidth="1"/>
    <col min="12042" max="12042" width="2.5546875" style="1" customWidth="1"/>
    <col min="12043" max="12043" width="8.5546875" style="1" bestFit="1" customWidth="1"/>
    <col min="12044" max="12044" width="2.5546875" style="1" customWidth="1"/>
    <col min="12045" max="12045" width="5.88671875" style="1" bestFit="1" customWidth="1"/>
    <col min="12046" max="12046" width="8" style="1" bestFit="1" customWidth="1"/>
    <col min="12047" max="12047" width="2.5546875" style="1" customWidth="1"/>
    <col min="12048" max="12048" width="8.5546875" style="1" bestFit="1" customWidth="1"/>
    <col min="12049" max="12049" width="2.5546875" style="1" customWidth="1"/>
    <col min="12050" max="12050" width="5.88671875" style="1" bestFit="1" customWidth="1"/>
    <col min="12051" max="12051" width="8" style="1" bestFit="1" customWidth="1"/>
    <col min="12052" max="12052" width="2.5546875" style="1" customWidth="1"/>
    <col min="12053" max="12053" width="8.5546875" style="1" bestFit="1" customWidth="1"/>
    <col min="12054" max="12054" width="2.5546875" style="1" customWidth="1"/>
    <col min="12055" max="12055" width="5.88671875" style="1" bestFit="1" customWidth="1"/>
    <col min="12056" max="12056" width="8" style="1" bestFit="1" customWidth="1"/>
    <col min="12057" max="12057" width="2.5546875" style="1" customWidth="1"/>
    <col min="12058" max="12058" width="9.5546875" style="1" bestFit="1" customWidth="1"/>
    <col min="12059" max="12059" width="2.5546875" style="1" customWidth="1"/>
    <col min="12060" max="12060" width="104.88671875" style="1" customWidth="1"/>
    <col min="12061" max="12280" width="8.88671875" style="1"/>
    <col min="12281" max="12281" width="3.6640625" style="1" customWidth="1"/>
    <col min="12282" max="12282" width="3" style="1" bestFit="1" customWidth="1"/>
    <col min="12283" max="12283" width="41.5546875" style="1" bestFit="1" customWidth="1"/>
    <col min="12284" max="12284" width="2.5546875" style="1" customWidth="1"/>
    <col min="12285" max="12285" width="12" style="1" bestFit="1" customWidth="1"/>
    <col min="12286" max="12286" width="2.5546875" style="1" customWidth="1"/>
    <col min="12287" max="12287" width="13.5546875" style="1" bestFit="1" customWidth="1"/>
    <col min="12288" max="12288" width="2.5546875" style="1" customWidth="1"/>
    <col min="12289" max="12289" width="12.33203125" style="1" customWidth="1"/>
    <col min="12290" max="12290" width="2.5546875" style="1" customWidth="1"/>
    <col min="12291" max="12291" width="5.88671875" style="1" bestFit="1" customWidth="1"/>
    <col min="12292" max="12292" width="8" style="1" bestFit="1" customWidth="1"/>
    <col min="12293" max="12293" width="2.5546875" style="1" customWidth="1"/>
    <col min="12294" max="12294" width="8.5546875" style="1" bestFit="1" customWidth="1"/>
    <col min="12295" max="12295" width="2.5546875" style="1" customWidth="1"/>
    <col min="12296" max="12296" width="5.88671875" style="1" bestFit="1" customWidth="1"/>
    <col min="12297" max="12297" width="8" style="1" bestFit="1" customWidth="1"/>
    <col min="12298" max="12298" width="2.5546875" style="1" customWidth="1"/>
    <col min="12299" max="12299" width="8.5546875" style="1" bestFit="1" customWidth="1"/>
    <col min="12300" max="12300" width="2.5546875" style="1" customWidth="1"/>
    <col min="12301" max="12301" width="5.88671875" style="1" bestFit="1" customWidth="1"/>
    <col min="12302" max="12302" width="8" style="1" bestFit="1" customWidth="1"/>
    <col min="12303" max="12303" width="2.5546875" style="1" customWidth="1"/>
    <col min="12304" max="12304" width="8.5546875" style="1" bestFit="1" customWidth="1"/>
    <col min="12305" max="12305" width="2.5546875" style="1" customWidth="1"/>
    <col min="12306" max="12306" width="5.88671875" style="1" bestFit="1" customWidth="1"/>
    <col min="12307" max="12307" width="8" style="1" bestFit="1" customWidth="1"/>
    <col min="12308" max="12308" width="2.5546875" style="1" customWidth="1"/>
    <col min="12309" max="12309" width="8.5546875" style="1" bestFit="1" customWidth="1"/>
    <col min="12310" max="12310" width="2.5546875" style="1" customWidth="1"/>
    <col min="12311" max="12311" width="5.88671875" style="1" bestFit="1" customWidth="1"/>
    <col min="12312" max="12312" width="8" style="1" bestFit="1" customWidth="1"/>
    <col min="12313" max="12313" width="2.5546875" style="1" customWidth="1"/>
    <col min="12314" max="12314" width="9.5546875" style="1" bestFit="1" customWidth="1"/>
    <col min="12315" max="12315" width="2.5546875" style="1" customWidth="1"/>
    <col min="12316" max="12316" width="104.88671875" style="1" customWidth="1"/>
    <col min="12317" max="12536" width="8.88671875" style="1"/>
    <col min="12537" max="12537" width="3.6640625" style="1" customWidth="1"/>
    <col min="12538" max="12538" width="3" style="1" bestFit="1" customWidth="1"/>
    <col min="12539" max="12539" width="41.5546875" style="1" bestFit="1" customWidth="1"/>
    <col min="12540" max="12540" width="2.5546875" style="1" customWidth="1"/>
    <col min="12541" max="12541" width="12" style="1" bestFit="1" customWidth="1"/>
    <col min="12542" max="12542" width="2.5546875" style="1" customWidth="1"/>
    <col min="12543" max="12543" width="13.5546875" style="1" bestFit="1" customWidth="1"/>
    <col min="12544" max="12544" width="2.5546875" style="1" customWidth="1"/>
    <col min="12545" max="12545" width="12.33203125" style="1" customWidth="1"/>
    <col min="12546" max="12546" width="2.5546875" style="1" customWidth="1"/>
    <col min="12547" max="12547" width="5.88671875" style="1" bestFit="1" customWidth="1"/>
    <col min="12548" max="12548" width="8" style="1" bestFit="1" customWidth="1"/>
    <col min="12549" max="12549" width="2.5546875" style="1" customWidth="1"/>
    <col min="12550" max="12550" width="8.5546875" style="1" bestFit="1" customWidth="1"/>
    <col min="12551" max="12551" width="2.5546875" style="1" customWidth="1"/>
    <col min="12552" max="12552" width="5.88671875" style="1" bestFit="1" customWidth="1"/>
    <col min="12553" max="12553" width="8" style="1" bestFit="1" customWidth="1"/>
    <col min="12554" max="12554" width="2.5546875" style="1" customWidth="1"/>
    <col min="12555" max="12555" width="8.5546875" style="1" bestFit="1" customWidth="1"/>
    <col min="12556" max="12556" width="2.5546875" style="1" customWidth="1"/>
    <col min="12557" max="12557" width="5.88671875" style="1" bestFit="1" customWidth="1"/>
    <col min="12558" max="12558" width="8" style="1" bestFit="1" customWidth="1"/>
    <col min="12559" max="12559" width="2.5546875" style="1" customWidth="1"/>
    <col min="12560" max="12560" width="8.5546875" style="1" bestFit="1" customWidth="1"/>
    <col min="12561" max="12561" width="2.5546875" style="1" customWidth="1"/>
    <col min="12562" max="12562" width="5.88671875" style="1" bestFit="1" customWidth="1"/>
    <col min="12563" max="12563" width="8" style="1" bestFit="1" customWidth="1"/>
    <col min="12564" max="12564" width="2.5546875" style="1" customWidth="1"/>
    <col min="12565" max="12565" width="8.5546875" style="1" bestFit="1" customWidth="1"/>
    <col min="12566" max="12566" width="2.5546875" style="1" customWidth="1"/>
    <col min="12567" max="12567" width="5.88671875" style="1" bestFit="1" customWidth="1"/>
    <col min="12568" max="12568" width="8" style="1" bestFit="1" customWidth="1"/>
    <col min="12569" max="12569" width="2.5546875" style="1" customWidth="1"/>
    <col min="12570" max="12570" width="9.5546875" style="1" bestFit="1" customWidth="1"/>
    <col min="12571" max="12571" width="2.5546875" style="1" customWidth="1"/>
    <col min="12572" max="12572" width="104.88671875" style="1" customWidth="1"/>
    <col min="12573" max="12792" width="8.88671875" style="1"/>
    <col min="12793" max="12793" width="3.6640625" style="1" customWidth="1"/>
    <col min="12794" max="12794" width="3" style="1" bestFit="1" customWidth="1"/>
    <col min="12795" max="12795" width="41.5546875" style="1" bestFit="1" customWidth="1"/>
    <col min="12796" max="12796" width="2.5546875" style="1" customWidth="1"/>
    <col min="12797" max="12797" width="12" style="1" bestFit="1" customWidth="1"/>
    <col min="12798" max="12798" width="2.5546875" style="1" customWidth="1"/>
    <col min="12799" max="12799" width="13.5546875" style="1" bestFit="1" customWidth="1"/>
    <col min="12800" max="12800" width="2.5546875" style="1" customWidth="1"/>
    <col min="12801" max="12801" width="12.33203125" style="1" customWidth="1"/>
    <col min="12802" max="12802" width="2.5546875" style="1" customWidth="1"/>
    <col min="12803" max="12803" width="5.88671875" style="1" bestFit="1" customWidth="1"/>
    <col min="12804" max="12804" width="8" style="1" bestFit="1" customWidth="1"/>
    <col min="12805" max="12805" width="2.5546875" style="1" customWidth="1"/>
    <col min="12806" max="12806" width="8.5546875" style="1" bestFit="1" customWidth="1"/>
    <col min="12807" max="12807" width="2.5546875" style="1" customWidth="1"/>
    <col min="12808" max="12808" width="5.88671875" style="1" bestFit="1" customWidth="1"/>
    <col min="12809" max="12809" width="8" style="1" bestFit="1" customWidth="1"/>
    <col min="12810" max="12810" width="2.5546875" style="1" customWidth="1"/>
    <col min="12811" max="12811" width="8.5546875" style="1" bestFit="1" customWidth="1"/>
    <col min="12812" max="12812" width="2.5546875" style="1" customWidth="1"/>
    <col min="12813" max="12813" width="5.88671875" style="1" bestFit="1" customWidth="1"/>
    <col min="12814" max="12814" width="8" style="1" bestFit="1" customWidth="1"/>
    <col min="12815" max="12815" width="2.5546875" style="1" customWidth="1"/>
    <col min="12816" max="12816" width="8.5546875" style="1" bestFit="1" customWidth="1"/>
    <col min="12817" max="12817" width="2.5546875" style="1" customWidth="1"/>
    <col min="12818" max="12818" width="5.88671875" style="1" bestFit="1" customWidth="1"/>
    <col min="12819" max="12819" width="8" style="1" bestFit="1" customWidth="1"/>
    <col min="12820" max="12820" width="2.5546875" style="1" customWidth="1"/>
    <col min="12821" max="12821" width="8.5546875" style="1" bestFit="1" customWidth="1"/>
    <col min="12822" max="12822" width="2.5546875" style="1" customWidth="1"/>
    <col min="12823" max="12823" width="5.88671875" style="1" bestFit="1" customWidth="1"/>
    <col min="12824" max="12824" width="8" style="1" bestFit="1" customWidth="1"/>
    <col min="12825" max="12825" width="2.5546875" style="1" customWidth="1"/>
    <col min="12826" max="12826" width="9.5546875" style="1" bestFit="1" customWidth="1"/>
    <col min="12827" max="12827" width="2.5546875" style="1" customWidth="1"/>
    <col min="12828" max="12828" width="104.88671875" style="1" customWidth="1"/>
    <col min="12829" max="13048" width="8.88671875" style="1"/>
    <col min="13049" max="13049" width="3.6640625" style="1" customWidth="1"/>
    <col min="13050" max="13050" width="3" style="1" bestFit="1" customWidth="1"/>
    <col min="13051" max="13051" width="41.5546875" style="1" bestFit="1" customWidth="1"/>
    <col min="13052" max="13052" width="2.5546875" style="1" customWidth="1"/>
    <col min="13053" max="13053" width="12" style="1" bestFit="1" customWidth="1"/>
    <col min="13054" max="13054" width="2.5546875" style="1" customWidth="1"/>
    <col min="13055" max="13055" width="13.5546875" style="1" bestFit="1" customWidth="1"/>
    <col min="13056" max="13056" width="2.5546875" style="1" customWidth="1"/>
    <col min="13057" max="13057" width="12.33203125" style="1" customWidth="1"/>
    <col min="13058" max="13058" width="2.5546875" style="1" customWidth="1"/>
    <col min="13059" max="13059" width="5.88671875" style="1" bestFit="1" customWidth="1"/>
    <col min="13060" max="13060" width="8" style="1" bestFit="1" customWidth="1"/>
    <col min="13061" max="13061" width="2.5546875" style="1" customWidth="1"/>
    <col min="13062" max="13062" width="8.5546875" style="1" bestFit="1" customWidth="1"/>
    <col min="13063" max="13063" width="2.5546875" style="1" customWidth="1"/>
    <col min="13064" max="13064" width="5.88671875" style="1" bestFit="1" customWidth="1"/>
    <col min="13065" max="13065" width="8" style="1" bestFit="1" customWidth="1"/>
    <col min="13066" max="13066" width="2.5546875" style="1" customWidth="1"/>
    <col min="13067" max="13067" width="8.5546875" style="1" bestFit="1" customWidth="1"/>
    <col min="13068" max="13068" width="2.5546875" style="1" customWidth="1"/>
    <col min="13069" max="13069" width="5.88671875" style="1" bestFit="1" customWidth="1"/>
    <col min="13070" max="13070" width="8" style="1" bestFit="1" customWidth="1"/>
    <col min="13071" max="13071" width="2.5546875" style="1" customWidth="1"/>
    <col min="13072" max="13072" width="8.5546875" style="1" bestFit="1" customWidth="1"/>
    <col min="13073" max="13073" width="2.5546875" style="1" customWidth="1"/>
    <col min="13074" max="13074" width="5.88671875" style="1" bestFit="1" customWidth="1"/>
    <col min="13075" max="13075" width="8" style="1" bestFit="1" customWidth="1"/>
    <col min="13076" max="13076" width="2.5546875" style="1" customWidth="1"/>
    <col min="13077" max="13077" width="8.5546875" style="1" bestFit="1" customWidth="1"/>
    <col min="13078" max="13078" width="2.5546875" style="1" customWidth="1"/>
    <col min="13079" max="13079" width="5.88671875" style="1" bestFit="1" customWidth="1"/>
    <col min="13080" max="13080" width="8" style="1" bestFit="1" customWidth="1"/>
    <col min="13081" max="13081" width="2.5546875" style="1" customWidth="1"/>
    <col min="13082" max="13082" width="9.5546875" style="1" bestFit="1" customWidth="1"/>
    <col min="13083" max="13083" width="2.5546875" style="1" customWidth="1"/>
    <col min="13084" max="13084" width="104.88671875" style="1" customWidth="1"/>
    <col min="13085" max="13304" width="8.88671875" style="1"/>
    <col min="13305" max="13305" width="3.6640625" style="1" customWidth="1"/>
    <col min="13306" max="13306" width="3" style="1" bestFit="1" customWidth="1"/>
    <col min="13307" max="13307" width="41.5546875" style="1" bestFit="1" customWidth="1"/>
    <col min="13308" max="13308" width="2.5546875" style="1" customWidth="1"/>
    <col min="13309" max="13309" width="12" style="1" bestFit="1" customWidth="1"/>
    <col min="13310" max="13310" width="2.5546875" style="1" customWidth="1"/>
    <col min="13311" max="13311" width="13.5546875" style="1" bestFit="1" customWidth="1"/>
    <col min="13312" max="13312" width="2.5546875" style="1" customWidth="1"/>
    <col min="13313" max="13313" width="12.33203125" style="1" customWidth="1"/>
    <col min="13314" max="13314" width="2.5546875" style="1" customWidth="1"/>
    <col min="13315" max="13315" width="5.88671875" style="1" bestFit="1" customWidth="1"/>
    <col min="13316" max="13316" width="8" style="1" bestFit="1" customWidth="1"/>
    <col min="13317" max="13317" width="2.5546875" style="1" customWidth="1"/>
    <col min="13318" max="13318" width="8.5546875" style="1" bestFit="1" customWidth="1"/>
    <col min="13319" max="13319" width="2.5546875" style="1" customWidth="1"/>
    <col min="13320" max="13320" width="5.88671875" style="1" bestFit="1" customWidth="1"/>
    <col min="13321" max="13321" width="8" style="1" bestFit="1" customWidth="1"/>
    <col min="13322" max="13322" width="2.5546875" style="1" customWidth="1"/>
    <col min="13323" max="13323" width="8.5546875" style="1" bestFit="1" customWidth="1"/>
    <col min="13324" max="13324" width="2.5546875" style="1" customWidth="1"/>
    <col min="13325" max="13325" width="5.88671875" style="1" bestFit="1" customWidth="1"/>
    <col min="13326" max="13326" width="8" style="1" bestFit="1" customWidth="1"/>
    <col min="13327" max="13327" width="2.5546875" style="1" customWidth="1"/>
    <col min="13328" max="13328" width="8.5546875" style="1" bestFit="1" customWidth="1"/>
    <col min="13329" max="13329" width="2.5546875" style="1" customWidth="1"/>
    <col min="13330" max="13330" width="5.88671875" style="1" bestFit="1" customWidth="1"/>
    <col min="13331" max="13331" width="8" style="1" bestFit="1" customWidth="1"/>
    <col min="13332" max="13332" width="2.5546875" style="1" customWidth="1"/>
    <col min="13333" max="13333" width="8.5546875" style="1" bestFit="1" customWidth="1"/>
    <col min="13334" max="13334" width="2.5546875" style="1" customWidth="1"/>
    <col min="13335" max="13335" width="5.88671875" style="1" bestFit="1" customWidth="1"/>
    <col min="13336" max="13336" width="8" style="1" bestFit="1" customWidth="1"/>
    <col min="13337" max="13337" width="2.5546875" style="1" customWidth="1"/>
    <col min="13338" max="13338" width="9.5546875" style="1" bestFit="1" customWidth="1"/>
    <col min="13339" max="13339" width="2.5546875" style="1" customWidth="1"/>
    <col min="13340" max="13340" width="104.88671875" style="1" customWidth="1"/>
    <col min="13341" max="13560" width="8.88671875" style="1"/>
    <col min="13561" max="13561" width="3.6640625" style="1" customWidth="1"/>
    <col min="13562" max="13562" width="3" style="1" bestFit="1" customWidth="1"/>
    <col min="13563" max="13563" width="41.5546875" style="1" bestFit="1" customWidth="1"/>
    <col min="13564" max="13564" width="2.5546875" style="1" customWidth="1"/>
    <col min="13565" max="13565" width="12" style="1" bestFit="1" customWidth="1"/>
    <col min="13566" max="13566" width="2.5546875" style="1" customWidth="1"/>
    <col min="13567" max="13567" width="13.5546875" style="1" bestFit="1" customWidth="1"/>
    <col min="13568" max="13568" width="2.5546875" style="1" customWidth="1"/>
    <col min="13569" max="13569" width="12.33203125" style="1" customWidth="1"/>
    <col min="13570" max="13570" width="2.5546875" style="1" customWidth="1"/>
    <col min="13571" max="13571" width="5.88671875" style="1" bestFit="1" customWidth="1"/>
    <col min="13572" max="13572" width="8" style="1" bestFit="1" customWidth="1"/>
    <col min="13573" max="13573" width="2.5546875" style="1" customWidth="1"/>
    <col min="13574" max="13574" width="8.5546875" style="1" bestFit="1" customWidth="1"/>
    <col min="13575" max="13575" width="2.5546875" style="1" customWidth="1"/>
    <col min="13576" max="13576" width="5.88671875" style="1" bestFit="1" customWidth="1"/>
    <col min="13577" max="13577" width="8" style="1" bestFit="1" customWidth="1"/>
    <col min="13578" max="13578" width="2.5546875" style="1" customWidth="1"/>
    <col min="13579" max="13579" width="8.5546875" style="1" bestFit="1" customWidth="1"/>
    <col min="13580" max="13580" width="2.5546875" style="1" customWidth="1"/>
    <col min="13581" max="13581" width="5.88671875" style="1" bestFit="1" customWidth="1"/>
    <col min="13582" max="13582" width="8" style="1" bestFit="1" customWidth="1"/>
    <col min="13583" max="13583" width="2.5546875" style="1" customWidth="1"/>
    <col min="13584" max="13584" width="8.5546875" style="1" bestFit="1" customWidth="1"/>
    <col min="13585" max="13585" width="2.5546875" style="1" customWidth="1"/>
    <col min="13586" max="13586" width="5.88671875" style="1" bestFit="1" customWidth="1"/>
    <col min="13587" max="13587" width="8" style="1" bestFit="1" customWidth="1"/>
    <col min="13588" max="13588" width="2.5546875" style="1" customWidth="1"/>
    <col min="13589" max="13589" width="8.5546875" style="1" bestFit="1" customWidth="1"/>
    <col min="13590" max="13590" width="2.5546875" style="1" customWidth="1"/>
    <col min="13591" max="13591" width="5.88671875" style="1" bestFit="1" customWidth="1"/>
    <col min="13592" max="13592" width="8" style="1" bestFit="1" customWidth="1"/>
    <col min="13593" max="13593" width="2.5546875" style="1" customWidth="1"/>
    <col min="13594" max="13594" width="9.5546875" style="1" bestFit="1" customWidth="1"/>
    <col min="13595" max="13595" width="2.5546875" style="1" customWidth="1"/>
    <col min="13596" max="13596" width="104.88671875" style="1" customWidth="1"/>
    <col min="13597" max="13816" width="8.88671875" style="1"/>
    <col min="13817" max="13817" width="3.6640625" style="1" customWidth="1"/>
    <col min="13818" max="13818" width="3" style="1" bestFit="1" customWidth="1"/>
    <col min="13819" max="13819" width="41.5546875" style="1" bestFit="1" customWidth="1"/>
    <col min="13820" max="13820" width="2.5546875" style="1" customWidth="1"/>
    <col min="13821" max="13821" width="12" style="1" bestFit="1" customWidth="1"/>
    <col min="13822" max="13822" width="2.5546875" style="1" customWidth="1"/>
    <col min="13823" max="13823" width="13.5546875" style="1" bestFit="1" customWidth="1"/>
    <col min="13824" max="13824" width="2.5546875" style="1" customWidth="1"/>
    <col min="13825" max="13825" width="12.33203125" style="1" customWidth="1"/>
    <col min="13826" max="13826" width="2.5546875" style="1" customWidth="1"/>
    <col min="13827" max="13827" width="5.88671875" style="1" bestFit="1" customWidth="1"/>
    <col min="13828" max="13828" width="8" style="1" bestFit="1" customWidth="1"/>
    <col min="13829" max="13829" width="2.5546875" style="1" customWidth="1"/>
    <col min="13830" max="13830" width="8.5546875" style="1" bestFit="1" customWidth="1"/>
    <col min="13831" max="13831" width="2.5546875" style="1" customWidth="1"/>
    <col min="13832" max="13832" width="5.88671875" style="1" bestFit="1" customWidth="1"/>
    <col min="13833" max="13833" width="8" style="1" bestFit="1" customWidth="1"/>
    <col min="13834" max="13834" width="2.5546875" style="1" customWidth="1"/>
    <col min="13835" max="13835" width="8.5546875" style="1" bestFit="1" customWidth="1"/>
    <col min="13836" max="13836" width="2.5546875" style="1" customWidth="1"/>
    <col min="13837" max="13837" width="5.88671875" style="1" bestFit="1" customWidth="1"/>
    <col min="13838" max="13838" width="8" style="1" bestFit="1" customWidth="1"/>
    <col min="13839" max="13839" width="2.5546875" style="1" customWidth="1"/>
    <col min="13840" max="13840" width="8.5546875" style="1" bestFit="1" customWidth="1"/>
    <col min="13841" max="13841" width="2.5546875" style="1" customWidth="1"/>
    <col min="13842" max="13842" width="5.88671875" style="1" bestFit="1" customWidth="1"/>
    <col min="13843" max="13843" width="8" style="1" bestFit="1" customWidth="1"/>
    <col min="13844" max="13844" width="2.5546875" style="1" customWidth="1"/>
    <col min="13845" max="13845" width="8.5546875" style="1" bestFit="1" customWidth="1"/>
    <col min="13846" max="13846" width="2.5546875" style="1" customWidth="1"/>
    <col min="13847" max="13847" width="5.88671875" style="1" bestFit="1" customWidth="1"/>
    <col min="13848" max="13848" width="8" style="1" bestFit="1" customWidth="1"/>
    <col min="13849" max="13849" width="2.5546875" style="1" customWidth="1"/>
    <col min="13850" max="13850" width="9.5546875" style="1" bestFit="1" customWidth="1"/>
    <col min="13851" max="13851" width="2.5546875" style="1" customWidth="1"/>
    <col min="13852" max="13852" width="104.88671875" style="1" customWidth="1"/>
    <col min="13853" max="14072" width="8.88671875" style="1"/>
    <col min="14073" max="14073" width="3.6640625" style="1" customWidth="1"/>
    <col min="14074" max="14074" width="3" style="1" bestFit="1" customWidth="1"/>
    <col min="14075" max="14075" width="41.5546875" style="1" bestFit="1" customWidth="1"/>
    <col min="14076" max="14076" width="2.5546875" style="1" customWidth="1"/>
    <col min="14077" max="14077" width="12" style="1" bestFit="1" customWidth="1"/>
    <col min="14078" max="14078" width="2.5546875" style="1" customWidth="1"/>
    <col min="14079" max="14079" width="13.5546875" style="1" bestFit="1" customWidth="1"/>
    <col min="14080" max="14080" width="2.5546875" style="1" customWidth="1"/>
    <col min="14081" max="14081" width="12.33203125" style="1" customWidth="1"/>
    <col min="14082" max="14082" width="2.5546875" style="1" customWidth="1"/>
    <col min="14083" max="14083" width="5.88671875" style="1" bestFit="1" customWidth="1"/>
    <col min="14084" max="14084" width="8" style="1" bestFit="1" customWidth="1"/>
    <col min="14085" max="14085" width="2.5546875" style="1" customWidth="1"/>
    <col min="14086" max="14086" width="8.5546875" style="1" bestFit="1" customWidth="1"/>
    <col min="14087" max="14087" width="2.5546875" style="1" customWidth="1"/>
    <col min="14088" max="14088" width="5.88671875" style="1" bestFit="1" customWidth="1"/>
    <col min="14089" max="14089" width="8" style="1" bestFit="1" customWidth="1"/>
    <col min="14090" max="14090" width="2.5546875" style="1" customWidth="1"/>
    <col min="14091" max="14091" width="8.5546875" style="1" bestFit="1" customWidth="1"/>
    <col min="14092" max="14092" width="2.5546875" style="1" customWidth="1"/>
    <col min="14093" max="14093" width="5.88671875" style="1" bestFit="1" customWidth="1"/>
    <col min="14094" max="14094" width="8" style="1" bestFit="1" customWidth="1"/>
    <col min="14095" max="14095" width="2.5546875" style="1" customWidth="1"/>
    <col min="14096" max="14096" width="8.5546875" style="1" bestFit="1" customWidth="1"/>
    <col min="14097" max="14097" width="2.5546875" style="1" customWidth="1"/>
    <col min="14098" max="14098" width="5.88671875" style="1" bestFit="1" customWidth="1"/>
    <col min="14099" max="14099" width="8" style="1" bestFit="1" customWidth="1"/>
    <col min="14100" max="14100" width="2.5546875" style="1" customWidth="1"/>
    <col min="14101" max="14101" width="8.5546875" style="1" bestFit="1" customWidth="1"/>
    <col min="14102" max="14102" width="2.5546875" style="1" customWidth="1"/>
    <col min="14103" max="14103" width="5.88671875" style="1" bestFit="1" customWidth="1"/>
    <col min="14104" max="14104" width="8" style="1" bestFit="1" customWidth="1"/>
    <col min="14105" max="14105" width="2.5546875" style="1" customWidth="1"/>
    <col min="14106" max="14106" width="9.5546875" style="1" bestFit="1" customWidth="1"/>
    <col min="14107" max="14107" width="2.5546875" style="1" customWidth="1"/>
    <col min="14108" max="14108" width="104.88671875" style="1" customWidth="1"/>
    <col min="14109" max="14328" width="8.88671875" style="1"/>
    <col min="14329" max="14329" width="3.6640625" style="1" customWidth="1"/>
    <col min="14330" max="14330" width="3" style="1" bestFit="1" customWidth="1"/>
    <col min="14331" max="14331" width="41.5546875" style="1" bestFit="1" customWidth="1"/>
    <col min="14332" max="14332" width="2.5546875" style="1" customWidth="1"/>
    <col min="14333" max="14333" width="12" style="1" bestFit="1" customWidth="1"/>
    <col min="14334" max="14334" width="2.5546875" style="1" customWidth="1"/>
    <col min="14335" max="14335" width="13.5546875" style="1" bestFit="1" customWidth="1"/>
    <col min="14336" max="14336" width="2.5546875" style="1" customWidth="1"/>
    <col min="14337" max="14337" width="12.33203125" style="1" customWidth="1"/>
    <col min="14338" max="14338" width="2.5546875" style="1" customWidth="1"/>
    <col min="14339" max="14339" width="5.88671875" style="1" bestFit="1" customWidth="1"/>
    <col min="14340" max="14340" width="8" style="1" bestFit="1" customWidth="1"/>
    <col min="14341" max="14341" width="2.5546875" style="1" customWidth="1"/>
    <col min="14342" max="14342" width="8.5546875" style="1" bestFit="1" customWidth="1"/>
    <col min="14343" max="14343" width="2.5546875" style="1" customWidth="1"/>
    <col min="14344" max="14344" width="5.88671875" style="1" bestFit="1" customWidth="1"/>
    <col min="14345" max="14345" width="8" style="1" bestFit="1" customWidth="1"/>
    <col min="14346" max="14346" width="2.5546875" style="1" customWidth="1"/>
    <col min="14347" max="14347" width="8.5546875" style="1" bestFit="1" customWidth="1"/>
    <col min="14348" max="14348" width="2.5546875" style="1" customWidth="1"/>
    <col min="14349" max="14349" width="5.88671875" style="1" bestFit="1" customWidth="1"/>
    <col min="14350" max="14350" width="8" style="1" bestFit="1" customWidth="1"/>
    <col min="14351" max="14351" width="2.5546875" style="1" customWidth="1"/>
    <col min="14352" max="14352" width="8.5546875" style="1" bestFit="1" customWidth="1"/>
    <col min="14353" max="14353" width="2.5546875" style="1" customWidth="1"/>
    <col min="14354" max="14354" width="5.88671875" style="1" bestFit="1" customWidth="1"/>
    <col min="14355" max="14355" width="8" style="1" bestFit="1" customWidth="1"/>
    <col min="14356" max="14356" width="2.5546875" style="1" customWidth="1"/>
    <col min="14357" max="14357" width="8.5546875" style="1" bestFit="1" customWidth="1"/>
    <col min="14358" max="14358" width="2.5546875" style="1" customWidth="1"/>
    <col min="14359" max="14359" width="5.88671875" style="1" bestFit="1" customWidth="1"/>
    <col min="14360" max="14360" width="8" style="1" bestFit="1" customWidth="1"/>
    <col min="14361" max="14361" width="2.5546875" style="1" customWidth="1"/>
    <col min="14362" max="14362" width="9.5546875" style="1" bestFit="1" customWidth="1"/>
    <col min="14363" max="14363" width="2.5546875" style="1" customWidth="1"/>
    <col min="14364" max="14364" width="104.88671875" style="1" customWidth="1"/>
    <col min="14365" max="14584" width="8.88671875" style="1"/>
    <col min="14585" max="14585" width="3.6640625" style="1" customWidth="1"/>
    <col min="14586" max="14586" width="3" style="1" bestFit="1" customWidth="1"/>
    <col min="14587" max="14587" width="41.5546875" style="1" bestFit="1" customWidth="1"/>
    <col min="14588" max="14588" width="2.5546875" style="1" customWidth="1"/>
    <col min="14589" max="14589" width="12" style="1" bestFit="1" customWidth="1"/>
    <col min="14590" max="14590" width="2.5546875" style="1" customWidth="1"/>
    <col min="14591" max="14591" width="13.5546875" style="1" bestFit="1" customWidth="1"/>
    <col min="14592" max="14592" width="2.5546875" style="1" customWidth="1"/>
    <col min="14593" max="14593" width="12.33203125" style="1" customWidth="1"/>
    <col min="14594" max="14594" width="2.5546875" style="1" customWidth="1"/>
    <col min="14595" max="14595" width="5.88671875" style="1" bestFit="1" customWidth="1"/>
    <col min="14596" max="14596" width="8" style="1" bestFit="1" customWidth="1"/>
    <col min="14597" max="14597" width="2.5546875" style="1" customWidth="1"/>
    <col min="14598" max="14598" width="8.5546875" style="1" bestFit="1" customWidth="1"/>
    <col min="14599" max="14599" width="2.5546875" style="1" customWidth="1"/>
    <col min="14600" max="14600" width="5.88671875" style="1" bestFit="1" customWidth="1"/>
    <col min="14601" max="14601" width="8" style="1" bestFit="1" customWidth="1"/>
    <col min="14602" max="14602" width="2.5546875" style="1" customWidth="1"/>
    <col min="14603" max="14603" width="8.5546875" style="1" bestFit="1" customWidth="1"/>
    <col min="14604" max="14604" width="2.5546875" style="1" customWidth="1"/>
    <col min="14605" max="14605" width="5.88671875" style="1" bestFit="1" customWidth="1"/>
    <col min="14606" max="14606" width="8" style="1" bestFit="1" customWidth="1"/>
    <col min="14607" max="14607" width="2.5546875" style="1" customWidth="1"/>
    <col min="14608" max="14608" width="8.5546875" style="1" bestFit="1" customWidth="1"/>
    <col min="14609" max="14609" width="2.5546875" style="1" customWidth="1"/>
    <col min="14610" max="14610" width="5.88671875" style="1" bestFit="1" customWidth="1"/>
    <col min="14611" max="14611" width="8" style="1" bestFit="1" customWidth="1"/>
    <col min="14612" max="14612" width="2.5546875" style="1" customWidth="1"/>
    <col min="14613" max="14613" width="8.5546875" style="1" bestFit="1" customWidth="1"/>
    <col min="14614" max="14614" width="2.5546875" style="1" customWidth="1"/>
    <col min="14615" max="14615" width="5.88671875" style="1" bestFit="1" customWidth="1"/>
    <col min="14616" max="14616" width="8" style="1" bestFit="1" customWidth="1"/>
    <col min="14617" max="14617" width="2.5546875" style="1" customWidth="1"/>
    <col min="14618" max="14618" width="9.5546875" style="1" bestFit="1" customWidth="1"/>
    <col min="14619" max="14619" width="2.5546875" style="1" customWidth="1"/>
    <col min="14620" max="14620" width="104.88671875" style="1" customWidth="1"/>
    <col min="14621" max="14840" width="8.88671875" style="1"/>
    <col min="14841" max="14841" width="3.6640625" style="1" customWidth="1"/>
    <col min="14842" max="14842" width="3" style="1" bestFit="1" customWidth="1"/>
    <col min="14843" max="14843" width="41.5546875" style="1" bestFit="1" customWidth="1"/>
    <col min="14844" max="14844" width="2.5546875" style="1" customWidth="1"/>
    <col min="14845" max="14845" width="12" style="1" bestFit="1" customWidth="1"/>
    <col min="14846" max="14846" width="2.5546875" style="1" customWidth="1"/>
    <col min="14847" max="14847" width="13.5546875" style="1" bestFit="1" customWidth="1"/>
    <col min="14848" max="14848" width="2.5546875" style="1" customWidth="1"/>
    <col min="14849" max="14849" width="12.33203125" style="1" customWidth="1"/>
    <col min="14850" max="14850" width="2.5546875" style="1" customWidth="1"/>
    <col min="14851" max="14851" width="5.88671875" style="1" bestFit="1" customWidth="1"/>
    <col min="14852" max="14852" width="8" style="1" bestFit="1" customWidth="1"/>
    <col min="14853" max="14853" width="2.5546875" style="1" customWidth="1"/>
    <col min="14854" max="14854" width="8.5546875" style="1" bestFit="1" customWidth="1"/>
    <col min="14855" max="14855" width="2.5546875" style="1" customWidth="1"/>
    <col min="14856" max="14856" width="5.88671875" style="1" bestFit="1" customWidth="1"/>
    <col min="14857" max="14857" width="8" style="1" bestFit="1" customWidth="1"/>
    <col min="14858" max="14858" width="2.5546875" style="1" customWidth="1"/>
    <col min="14859" max="14859" width="8.5546875" style="1" bestFit="1" customWidth="1"/>
    <col min="14860" max="14860" width="2.5546875" style="1" customWidth="1"/>
    <col min="14861" max="14861" width="5.88671875" style="1" bestFit="1" customWidth="1"/>
    <col min="14862" max="14862" width="8" style="1" bestFit="1" customWidth="1"/>
    <col min="14863" max="14863" width="2.5546875" style="1" customWidth="1"/>
    <col min="14864" max="14864" width="8.5546875" style="1" bestFit="1" customWidth="1"/>
    <col min="14865" max="14865" width="2.5546875" style="1" customWidth="1"/>
    <col min="14866" max="14866" width="5.88671875" style="1" bestFit="1" customWidth="1"/>
    <col min="14867" max="14867" width="8" style="1" bestFit="1" customWidth="1"/>
    <col min="14868" max="14868" width="2.5546875" style="1" customWidth="1"/>
    <col min="14869" max="14869" width="8.5546875" style="1" bestFit="1" customWidth="1"/>
    <col min="14870" max="14870" width="2.5546875" style="1" customWidth="1"/>
    <col min="14871" max="14871" width="5.88671875" style="1" bestFit="1" customWidth="1"/>
    <col min="14872" max="14872" width="8" style="1" bestFit="1" customWidth="1"/>
    <col min="14873" max="14873" width="2.5546875" style="1" customWidth="1"/>
    <col min="14874" max="14874" width="9.5546875" style="1" bestFit="1" customWidth="1"/>
    <col min="14875" max="14875" width="2.5546875" style="1" customWidth="1"/>
    <col min="14876" max="14876" width="104.88671875" style="1" customWidth="1"/>
    <col min="14877" max="15096" width="8.88671875" style="1"/>
    <col min="15097" max="15097" width="3.6640625" style="1" customWidth="1"/>
    <col min="15098" max="15098" width="3" style="1" bestFit="1" customWidth="1"/>
    <col min="15099" max="15099" width="41.5546875" style="1" bestFit="1" customWidth="1"/>
    <col min="15100" max="15100" width="2.5546875" style="1" customWidth="1"/>
    <col min="15101" max="15101" width="12" style="1" bestFit="1" customWidth="1"/>
    <col min="15102" max="15102" width="2.5546875" style="1" customWidth="1"/>
    <col min="15103" max="15103" width="13.5546875" style="1" bestFit="1" customWidth="1"/>
    <col min="15104" max="15104" width="2.5546875" style="1" customWidth="1"/>
    <col min="15105" max="15105" width="12.33203125" style="1" customWidth="1"/>
    <col min="15106" max="15106" width="2.5546875" style="1" customWidth="1"/>
    <col min="15107" max="15107" width="5.88671875" style="1" bestFit="1" customWidth="1"/>
    <col min="15108" max="15108" width="8" style="1" bestFit="1" customWidth="1"/>
    <col min="15109" max="15109" width="2.5546875" style="1" customWidth="1"/>
    <col min="15110" max="15110" width="8.5546875" style="1" bestFit="1" customWidth="1"/>
    <col min="15111" max="15111" width="2.5546875" style="1" customWidth="1"/>
    <col min="15112" max="15112" width="5.88671875" style="1" bestFit="1" customWidth="1"/>
    <col min="15113" max="15113" width="8" style="1" bestFit="1" customWidth="1"/>
    <col min="15114" max="15114" width="2.5546875" style="1" customWidth="1"/>
    <col min="15115" max="15115" width="8.5546875" style="1" bestFit="1" customWidth="1"/>
    <col min="15116" max="15116" width="2.5546875" style="1" customWidth="1"/>
    <col min="15117" max="15117" width="5.88671875" style="1" bestFit="1" customWidth="1"/>
    <col min="15118" max="15118" width="8" style="1" bestFit="1" customWidth="1"/>
    <col min="15119" max="15119" width="2.5546875" style="1" customWidth="1"/>
    <col min="15120" max="15120" width="8.5546875" style="1" bestFit="1" customWidth="1"/>
    <col min="15121" max="15121" width="2.5546875" style="1" customWidth="1"/>
    <col min="15122" max="15122" width="5.88671875" style="1" bestFit="1" customWidth="1"/>
    <col min="15123" max="15123" width="8" style="1" bestFit="1" customWidth="1"/>
    <col min="15124" max="15124" width="2.5546875" style="1" customWidth="1"/>
    <col min="15125" max="15125" width="8.5546875" style="1" bestFit="1" customWidth="1"/>
    <col min="15126" max="15126" width="2.5546875" style="1" customWidth="1"/>
    <col min="15127" max="15127" width="5.88671875" style="1" bestFit="1" customWidth="1"/>
    <col min="15128" max="15128" width="8" style="1" bestFit="1" customWidth="1"/>
    <col min="15129" max="15129" width="2.5546875" style="1" customWidth="1"/>
    <col min="15130" max="15130" width="9.5546875" style="1" bestFit="1" customWidth="1"/>
    <col min="15131" max="15131" width="2.5546875" style="1" customWidth="1"/>
    <col min="15132" max="15132" width="104.88671875" style="1" customWidth="1"/>
    <col min="15133" max="15352" width="8.88671875" style="1"/>
    <col min="15353" max="15353" width="3.6640625" style="1" customWidth="1"/>
    <col min="15354" max="15354" width="3" style="1" bestFit="1" customWidth="1"/>
    <col min="15355" max="15355" width="41.5546875" style="1" bestFit="1" customWidth="1"/>
    <col min="15356" max="15356" width="2.5546875" style="1" customWidth="1"/>
    <col min="15357" max="15357" width="12" style="1" bestFit="1" customWidth="1"/>
    <col min="15358" max="15358" width="2.5546875" style="1" customWidth="1"/>
    <col min="15359" max="15359" width="13.5546875" style="1" bestFit="1" customWidth="1"/>
    <col min="15360" max="15360" width="2.5546875" style="1" customWidth="1"/>
    <col min="15361" max="15361" width="12.33203125" style="1" customWidth="1"/>
    <col min="15362" max="15362" width="2.5546875" style="1" customWidth="1"/>
    <col min="15363" max="15363" width="5.88671875" style="1" bestFit="1" customWidth="1"/>
    <col min="15364" max="15364" width="8" style="1" bestFit="1" customWidth="1"/>
    <col min="15365" max="15365" width="2.5546875" style="1" customWidth="1"/>
    <col min="15366" max="15366" width="8.5546875" style="1" bestFit="1" customWidth="1"/>
    <col min="15367" max="15367" width="2.5546875" style="1" customWidth="1"/>
    <col min="15368" max="15368" width="5.88671875" style="1" bestFit="1" customWidth="1"/>
    <col min="15369" max="15369" width="8" style="1" bestFit="1" customWidth="1"/>
    <col min="15370" max="15370" width="2.5546875" style="1" customWidth="1"/>
    <col min="15371" max="15371" width="8.5546875" style="1" bestFit="1" customWidth="1"/>
    <col min="15372" max="15372" width="2.5546875" style="1" customWidth="1"/>
    <col min="15373" max="15373" width="5.88671875" style="1" bestFit="1" customWidth="1"/>
    <col min="15374" max="15374" width="8" style="1" bestFit="1" customWidth="1"/>
    <col min="15375" max="15375" width="2.5546875" style="1" customWidth="1"/>
    <col min="15376" max="15376" width="8.5546875" style="1" bestFit="1" customWidth="1"/>
    <col min="15377" max="15377" width="2.5546875" style="1" customWidth="1"/>
    <col min="15378" max="15378" width="5.88671875" style="1" bestFit="1" customWidth="1"/>
    <col min="15379" max="15379" width="8" style="1" bestFit="1" customWidth="1"/>
    <col min="15380" max="15380" width="2.5546875" style="1" customWidth="1"/>
    <col min="15381" max="15381" width="8.5546875" style="1" bestFit="1" customWidth="1"/>
    <col min="15382" max="15382" width="2.5546875" style="1" customWidth="1"/>
    <col min="15383" max="15383" width="5.88671875" style="1" bestFit="1" customWidth="1"/>
    <col min="15384" max="15384" width="8" style="1" bestFit="1" customWidth="1"/>
    <col min="15385" max="15385" width="2.5546875" style="1" customWidth="1"/>
    <col min="15386" max="15386" width="9.5546875" style="1" bestFit="1" customWidth="1"/>
    <col min="15387" max="15387" width="2.5546875" style="1" customWidth="1"/>
    <col min="15388" max="15388" width="104.88671875" style="1" customWidth="1"/>
    <col min="15389" max="15608" width="8.88671875" style="1"/>
    <col min="15609" max="15609" width="3.6640625" style="1" customWidth="1"/>
    <col min="15610" max="15610" width="3" style="1" bestFit="1" customWidth="1"/>
    <col min="15611" max="15611" width="41.5546875" style="1" bestFit="1" customWidth="1"/>
    <col min="15612" max="15612" width="2.5546875" style="1" customWidth="1"/>
    <col min="15613" max="15613" width="12" style="1" bestFit="1" customWidth="1"/>
    <col min="15614" max="15614" width="2.5546875" style="1" customWidth="1"/>
    <col min="15615" max="15615" width="13.5546875" style="1" bestFit="1" customWidth="1"/>
    <col min="15616" max="15616" width="2.5546875" style="1" customWidth="1"/>
    <col min="15617" max="15617" width="12.33203125" style="1" customWidth="1"/>
    <col min="15618" max="15618" width="2.5546875" style="1" customWidth="1"/>
    <col min="15619" max="15619" width="5.88671875" style="1" bestFit="1" customWidth="1"/>
    <col min="15620" max="15620" width="8" style="1" bestFit="1" customWidth="1"/>
    <col min="15621" max="15621" width="2.5546875" style="1" customWidth="1"/>
    <col min="15622" max="15622" width="8.5546875" style="1" bestFit="1" customWidth="1"/>
    <col min="15623" max="15623" width="2.5546875" style="1" customWidth="1"/>
    <col min="15624" max="15624" width="5.88671875" style="1" bestFit="1" customWidth="1"/>
    <col min="15625" max="15625" width="8" style="1" bestFit="1" customWidth="1"/>
    <col min="15626" max="15626" width="2.5546875" style="1" customWidth="1"/>
    <col min="15627" max="15627" width="8.5546875" style="1" bestFit="1" customWidth="1"/>
    <col min="15628" max="15628" width="2.5546875" style="1" customWidth="1"/>
    <col min="15629" max="15629" width="5.88671875" style="1" bestFit="1" customWidth="1"/>
    <col min="15630" max="15630" width="8" style="1" bestFit="1" customWidth="1"/>
    <col min="15631" max="15631" width="2.5546875" style="1" customWidth="1"/>
    <col min="15632" max="15632" width="8.5546875" style="1" bestFit="1" customWidth="1"/>
    <col min="15633" max="15633" width="2.5546875" style="1" customWidth="1"/>
    <col min="15634" max="15634" width="5.88671875" style="1" bestFit="1" customWidth="1"/>
    <col min="15635" max="15635" width="8" style="1" bestFit="1" customWidth="1"/>
    <col min="15636" max="15636" width="2.5546875" style="1" customWidth="1"/>
    <col min="15637" max="15637" width="8.5546875" style="1" bestFit="1" customWidth="1"/>
    <col min="15638" max="15638" width="2.5546875" style="1" customWidth="1"/>
    <col min="15639" max="15639" width="5.88671875" style="1" bestFit="1" customWidth="1"/>
    <col min="15640" max="15640" width="8" style="1" bestFit="1" customWidth="1"/>
    <col min="15641" max="15641" width="2.5546875" style="1" customWidth="1"/>
    <col min="15642" max="15642" width="9.5546875" style="1" bestFit="1" customWidth="1"/>
    <col min="15643" max="15643" width="2.5546875" style="1" customWidth="1"/>
    <col min="15644" max="15644" width="104.88671875" style="1" customWidth="1"/>
    <col min="15645" max="15864" width="8.88671875" style="1"/>
    <col min="15865" max="15865" width="3.6640625" style="1" customWidth="1"/>
    <col min="15866" max="15866" width="3" style="1" bestFit="1" customWidth="1"/>
    <col min="15867" max="15867" width="41.5546875" style="1" bestFit="1" customWidth="1"/>
    <col min="15868" max="15868" width="2.5546875" style="1" customWidth="1"/>
    <col min="15869" max="15869" width="12" style="1" bestFit="1" customWidth="1"/>
    <col min="15870" max="15870" width="2.5546875" style="1" customWidth="1"/>
    <col min="15871" max="15871" width="13.5546875" style="1" bestFit="1" customWidth="1"/>
    <col min="15872" max="15872" width="2.5546875" style="1" customWidth="1"/>
    <col min="15873" max="15873" width="12.33203125" style="1" customWidth="1"/>
    <col min="15874" max="15874" width="2.5546875" style="1" customWidth="1"/>
    <col min="15875" max="15875" width="5.88671875" style="1" bestFit="1" customWidth="1"/>
    <col min="15876" max="15876" width="8" style="1" bestFit="1" customWidth="1"/>
    <col min="15877" max="15877" width="2.5546875" style="1" customWidth="1"/>
    <col min="15878" max="15878" width="8.5546875" style="1" bestFit="1" customWidth="1"/>
    <col min="15879" max="15879" width="2.5546875" style="1" customWidth="1"/>
    <col min="15880" max="15880" width="5.88671875" style="1" bestFit="1" customWidth="1"/>
    <col min="15881" max="15881" width="8" style="1" bestFit="1" customWidth="1"/>
    <col min="15882" max="15882" width="2.5546875" style="1" customWidth="1"/>
    <col min="15883" max="15883" width="8.5546875" style="1" bestFit="1" customWidth="1"/>
    <col min="15884" max="15884" width="2.5546875" style="1" customWidth="1"/>
    <col min="15885" max="15885" width="5.88671875" style="1" bestFit="1" customWidth="1"/>
    <col min="15886" max="15886" width="8" style="1" bestFit="1" customWidth="1"/>
    <col min="15887" max="15887" width="2.5546875" style="1" customWidth="1"/>
    <col min="15888" max="15888" width="8.5546875" style="1" bestFit="1" customWidth="1"/>
    <col min="15889" max="15889" width="2.5546875" style="1" customWidth="1"/>
    <col min="15890" max="15890" width="5.88671875" style="1" bestFit="1" customWidth="1"/>
    <col min="15891" max="15891" width="8" style="1" bestFit="1" customWidth="1"/>
    <col min="15892" max="15892" width="2.5546875" style="1" customWidth="1"/>
    <col min="15893" max="15893" width="8.5546875" style="1" bestFit="1" customWidth="1"/>
    <col min="15894" max="15894" width="2.5546875" style="1" customWidth="1"/>
    <col min="15895" max="15895" width="5.88671875" style="1" bestFit="1" customWidth="1"/>
    <col min="15896" max="15896" width="8" style="1" bestFit="1" customWidth="1"/>
    <col min="15897" max="15897" width="2.5546875" style="1" customWidth="1"/>
    <col min="15898" max="15898" width="9.5546875" style="1" bestFit="1" customWidth="1"/>
    <col min="15899" max="15899" width="2.5546875" style="1" customWidth="1"/>
    <col min="15900" max="15900" width="104.88671875" style="1" customWidth="1"/>
    <col min="15901" max="16120" width="8.88671875" style="1"/>
    <col min="16121" max="16121" width="3.6640625" style="1" customWidth="1"/>
    <col min="16122" max="16122" width="3" style="1" bestFit="1" customWidth="1"/>
    <col min="16123" max="16123" width="41.5546875" style="1" bestFit="1" customWidth="1"/>
    <col min="16124" max="16124" width="2.5546875" style="1" customWidth="1"/>
    <col min="16125" max="16125" width="12" style="1" bestFit="1" customWidth="1"/>
    <col min="16126" max="16126" width="2.5546875" style="1" customWidth="1"/>
    <col min="16127" max="16127" width="13.5546875" style="1" bestFit="1" customWidth="1"/>
    <col min="16128" max="16128" width="2.5546875" style="1" customWidth="1"/>
    <col min="16129" max="16129" width="12.33203125" style="1" customWidth="1"/>
    <col min="16130" max="16130" width="2.5546875" style="1" customWidth="1"/>
    <col min="16131" max="16131" width="5.88671875" style="1" bestFit="1" customWidth="1"/>
    <col min="16132" max="16132" width="8" style="1" bestFit="1" customWidth="1"/>
    <col min="16133" max="16133" width="2.5546875" style="1" customWidth="1"/>
    <col min="16134" max="16134" width="8.5546875" style="1" bestFit="1" customWidth="1"/>
    <col min="16135" max="16135" width="2.5546875" style="1" customWidth="1"/>
    <col min="16136" max="16136" width="5.88671875" style="1" bestFit="1" customWidth="1"/>
    <col min="16137" max="16137" width="8" style="1" bestFit="1" customWidth="1"/>
    <col min="16138" max="16138" width="2.5546875" style="1" customWidth="1"/>
    <col min="16139" max="16139" width="8.5546875" style="1" bestFit="1" customWidth="1"/>
    <col min="16140" max="16140" width="2.5546875" style="1" customWidth="1"/>
    <col min="16141" max="16141" width="5.88671875" style="1" bestFit="1" customWidth="1"/>
    <col min="16142" max="16142" width="8" style="1" bestFit="1" customWidth="1"/>
    <col min="16143" max="16143" width="2.5546875" style="1" customWidth="1"/>
    <col min="16144" max="16144" width="8.5546875" style="1" bestFit="1" customWidth="1"/>
    <col min="16145" max="16145" width="2.5546875" style="1" customWidth="1"/>
    <col min="16146" max="16146" width="5.88671875" style="1" bestFit="1" customWidth="1"/>
    <col min="16147" max="16147" width="8" style="1" bestFit="1" customWidth="1"/>
    <col min="16148" max="16148" width="2.5546875" style="1" customWidth="1"/>
    <col min="16149" max="16149" width="8.5546875" style="1" bestFit="1" customWidth="1"/>
    <col min="16150" max="16150" width="2.5546875" style="1" customWidth="1"/>
    <col min="16151" max="16151" width="5.88671875" style="1" bestFit="1" customWidth="1"/>
    <col min="16152" max="16152" width="8" style="1" bestFit="1" customWidth="1"/>
    <col min="16153" max="16153" width="2.5546875" style="1" customWidth="1"/>
    <col min="16154" max="16154" width="9.5546875" style="1" bestFit="1" customWidth="1"/>
    <col min="16155" max="16155" width="2.5546875" style="1" customWidth="1"/>
    <col min="16156" max="16156" width="104.88671875" style="1" customWidth="1"/>
    <col min="16157" max="16384" width="8.88671875" style="1"/>
  </cols>
  <sheetData>
    <row r="1" spans="1:62" x14ac:dyDescent="0.3">
      <c r="C1" s="33" t="s">
        <v>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62" x14ac:dyDescent="0.3">
      <c r="C2" s="33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2" x14ac:dyDescent="0.3">
      <c r="C3" s="33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</row>
    <row r="5" spans="1:62" s="2" customFormat="1" ht="68.25" customHeight="1" x14ac:dyDescent="0.3">
      <c r="G5" s="3" t="s">
        <v>3</v>
      </c>
      <c r="H5" s="3"/>
      <c r="I5" s="4" t="s">
        <v>4</v>
      </c>
      <c r="J5" s="4" t="s">
        <v>5</v>
      </c>
      <c r="L5" s="3" t="s">
        <v>6</v>
      </c>
      <c r="M5" s="3"/>
      <c r="N5" s="4" t="s">
        <v>4</v>
      </c>
      <c r="O5" s="4" t="s">
        <v>5</v>
      </c>
      <c r="Q5" s="3" t="s">
        <v>7</v>
      </c>
      <c r="R5" s="3"/>
      <c r="S5" s="4" t="s">
        <v>4</v>
      </c>
      <c r="T5" s="4" t="s">
        <v>5</v>
      </c>
      <c r="V5" s="3" t="s">
        <v>8</v>
      </c>
      <c r="W5" s="3"/>
      <c r="X5" s="4" t="s">
        <v>4</v>
      </c>
      <c r="Y5" s="4" t="s">
        <v>5</v>
      </c>
      <c r="AA5" s="3" t="s">
        <v>9</v>
      </c>
      <c r="AC5" s="4" t="s">
        <v>4</v>
      </c>
      <c r="AD5" s="4" t="s">
        <v>5</v>
      </c>
      <c r="AF5" s="3" t="s">
        <v>10</v>
      </c>
      <c r="AH5" s="4" t="s">
        <v>4</v>
      </c>
      <c r="AI5" s="4" t="s">
        <v>5</v>
      </c>
      <c r="AK5" s="3" t="s">
        <v>11</v>
      </c>
      <c r="AM5" s="4" t="s">
        <v>4</v>
      </c>
      <c r="AN5" s="4" t="s">
        <v>5</v>
      </c>
      <c r="AP5" s="3" t="s">
        <v>12</v>
      </c>
      <c r="AR5" s="4" t="s">
        <v>4</v>
      </c>
      <c r="AS5" s="4" t="s">
        <v>5</v>
      </c>
      <c r="AU5" s="3" t="s">
        <v>13</v>
      </c>
      <c r="AW5" s="4" t="s">
        <v>4</v>
      </c>
      <c r="AX5" s="4" t="s">
        <v>5</v>
      </c>
      <c r="AZ5" s="3" t="s">
        <v>14</v>
      </c>
      <c r="BB5" s="4" t="s">
        <v>4</v>
      </c>
      <c r="BC5" s="4" t="s">
        <v>5</v>
      </c>
      <c r="BE5" s="3" t="s">
        <v>15</v>
      </c>
      <c r="BG5" s="4" t="s">
        <v>4</v>
      </c>
      <c r="BH5" s="4" t="s">
        <v>5</v>
      </c>
      <c r="BJ5" s="3" t="s">
        <v>16</v>
      </c>
    </row>
    <row r="6" spans="1:62" s="2" customFormat="1" ht="18.75" customHeight="1" x14ac:dyDescent="0.3">
      <c r="G6" s="3" t="s">
        <v>17</v>
      </c>
      <c r="H6" s="3"/>
      <c r="I6" s="3" t="s">
        <v>17</v>
      </c>
      <c r="J6" s="3" t="s">
        <v>17</v>
      </c>
      <c r="L6" s="3" t="s">
        <v>17</v>
      </c>
      <c r="M6" s="3"/>
      <c r="N6" s="3" t="s">
        <v>17</v>
      </c>
      <c r="O6" s="3" t="s">
        <v>17</v>
      </c>
      <c r="Q6" s="3" t="s">
        <v>17</v>
      </c>
      <c r="R6" s="3"/>
      <c r="S6" s="3" t="s">
        <v>17</v>
      </c>
      <c r="T6" s="3" t="s">
        <v>17</v>
      </c>
      <c r="V6" s="3" t="s">
        <v>17</v>
      </c>
      <c r="W6" s="3"/>
      <c r="X6" s="3" t="s">
        <v>17</v>
      </c>
      <c r="Y6" s="3" t="s">
        <v>17</v>
      </c>
      <c r="AA6" s="3" t="s">
        <v>17</v>
      </c>
      <c r="AC6" s="3" t="s">
        <v>17</v>
      </c>
      <c r="AD6" s="3" t="s">
        <v>17</v>
      </c>
      <c r="AF6" s="3" t="s">
        <v>17</v>
      </c>
      <c r="AH6" s="3" t="s">
        <v>17</v>
      </c>
      <c r="AI6" s="3" t="s">
        <v>17</v>
      </c>
      <c r="AK6" s="3" t="s">
        <v>17</v>
      </c>
      <c r="AM6" s="3" t="s">
        <v>17</v>
      </c>
      <c r="AN6" s="3" t="s">
        <v>17</v>
      </c>
      <c r="AP6" s="3" t="s">
        <v>17</v>
      </c>
      <c r="AR6" s="3" t="s">
        <v>17</v>
      </c>
      <c r="AS6" s="3" t="s">
        <v>17</v>
      </c>
      <c r="AU6" s="3" t="s">
        <v>17</v>
      </c>
      <c r="AW6" s="3" t="s">
        <v>17</v>
      </c>
      <c r="AX6" s="3" t="s">
        <v>17</v>
      </c>
      <c r="AZ6" s="3" t="s">
        <v>17</v>
      </c>
      <c r="BB6" s="3" t="s">
        <v>17</v>
      </c>
      <c r="BC6" s="3" t="s">
        <v>17</v>
      </c>
      <c r="BE6" s="3" t="s">
        <v>17</v>
      </c>
      <c r="BG6" s="3" t="s">
        <v>17</v>
      </c>
      <c r="BH6" s="3" t="s">
        <v>17</v>
      </c>
      <c r="BJ6" s="3" t="s">
        <v>17</v>
      </c>
    </row>
    <row r="7" spans="1:62" x14ac:dyDescent="0.3">
      <c r="A7" s="1" t="s">
        <v>18</v>
      </c>
      <c r="B7" s="1" t="s">
        <v>19</v>
      </c>
      <c r="E7" s="5" t="s">
        <v>20</v>
      </c>
      <c r="G7" s="6"/>
      <c r="H7" s="7"/>
      <c r="I7" s="7"/>
      <c r="J7" s="7"/>
      <c r="K7" s="7"/>
      <c r="L7" s="6"/>
      <c r="M7" s="7"/>
      <c r="N7" s="7"/>
      <c r="O7" s="7"/>
      <c r="P7" s="7"/>
      <c r="Q7" s="6"/>
      <c r="R7" s="7"/>
      <c r="S7" s="7"/>
      <c r="T7" s="7"/>
      <c r="U7" s="7"/>
      <c r="V7" s="6"/>
      <c r="W7" s="7"/>
      <c r="X7" s="7"/>
      <c r="Y7" s="7"/>
      <c r="Z7" s="7"/>
      <c r="AA7" s="8"/>
    </row>
    <row r="8" spans="1:62" x14ac:dyDescent="0.3">
      <c r="G8" s="6"/>
      <c r="H8" s="7"/>
      <c r="I8" s="7"/>
      <c r="J8" s="7"/>
      <c r="K8" s="7"/>
      <c r="L8" s="6"/>
      <c r="M8" s="7"/>
      <c r="N8" s="7"/>
      <c r="O8" s="7"/>
      <c r="P8" s="7"/>
      <c r="Q8" s="6"/>
      <c r="R8" s="7"/>
      <c r="S8" s="7"/>
      <c r="T8" s="7"/>
      <c r="U8" s="7"/>
      <c r="V8" s="6"/>
      <c r="W8" s="7"/>
      <c r="X8" s="7"/>
      <c r="Y8" s="7"/>
      <c r="Z8" s="7"/>
      <c r="AA8" s="8"/>
    </row>
    <row r="9" spans="1:62" x14ac:dyDescent="0.3">
      <c r="C9" s="31" t="s">
        <v>21</v>
      </c>
      <c r="D9" s="32"/>
      <c r="E9" s="2" t="s">
        <v>22</v>
      </c>
      <c r="G9" s="6"/>
      <c r="H9" s="7"/>
      <c r="I9" s="7"/>
      <c r="J9" s="7"/>
      <c r="K9" s="7"/>
      <c r="L9" s="6"/>
      <c r="M9" s="7"/>
      <c r="N9" s="7"/>
      <c r="O9" s="7"/>
      <c r="P9" s="7"/>
      <c r="Q9" s="6"/>
      <c r="R9" s="7"/>
      <c r="S9" s="7"/>
      <c r="T9" s="7"/>
      <c r="U9" s="7"/>
      <c r="V9" s="6"/>
      <c r="W9" s="7"/>
      <c r="X9" s="7"/>
      <c r="Y9" s="7"/>
      <c r="Z9" s="7"/>
      <c r="AA9" s="8"/>
    </row>
    <row r="10" spans="1:62" ht="15" customHeight="1" x14ac:dyDescent="0.25">
      <c r="A10" s="1">
        <v>1</v>
      </c>
      <c r="C10" s="30">
        <v>1</v>
      </c>
      <c r="D10" s="30"/>
      <c r="E10" s="9" t="s">
        <v>23</v>
      </c>
      <c r="F10" s="9"/>
      <c r="G10" s="10">
        <v>4000</v>
      </c>
      <c r="H10" s="11"/>
      <c r="I10" s="11">
        <v>0</v>
      </c>
      <c r="J10" s="11">
        <v>0</v>
      </c>
      <c r="K10" s="11"/>
      <c r="L10" s="10">
        <v>4000</v>
      </c>
      <c r="M10" s="11"/>
      <c r="N10" s="11">
        <v>0</v>
      </c>
      <c r="O10" s="11">
        <v>0</v>
      </c>
      <c r="P10" s="11"/>
      <c r="Q10" s="10">
        <f>L10+N10+O10</f>
        <v>4000</v>
      </c>
      <c r="R10" s="11"/>
      <c r="S10" s="11">
        <v>0</v>
      </c>
      <c r="T10" s="11">
        <v>0</v>
      </c>
      <c r="U10" s="11"/>
      <c r="V10" s="10">
        <f>Q10+S10+T10</f>
        <v>4000</v>
      </c>
      <c r="W10" s="11"/>
      <c r="X10" s="11">
        <v>0</v>
      </c>
      <c r="Y10" s="11">
        <v>0</v>
      </c>
      <c r="Z10" s="11"/>
      <c r="AA10" s="10">
        <f>V10+X10+Y10</f>
        <v>4000</v>
      </c>
      <c r="AB10" s="9"/>
      <c r="AC10" s="11">
        <v>0</v>
      </c>
      <c r="AD10" s="11">
        <v>0</v>
      </c>
      <c r="AF10" s="10">
        <v>4000</v>
      </c>
      <c r="AG10" s="9"/>
      <c r="AH10" s="11">
        <v>1000</v>
      </c>
      <c r="AI10" s="11">
        <v>0</v>
      </c>
      <c r="AK10" s="10">
        <v>5000</v>
      </c>
      <c r="AM10" s="11">
        <v>0</v>
      </c>
      <c r="AN10" s="11">
        <v>0</v>
      </c>
      <c r="AP10" s="10">
        <v>5000</v>
      </c>
      <c r="AR10" s="11">
        <v>0</v>
      </c>
      <c r="AS10" s="11">
        <v>0</v>
      </c>
      <c r="AU10" s="10">
        <v>5000</v>
      </c>
      <c r="AW10" s="11">
        <v>0</v>
      </c>
      <c r="AX10" s="11">
        <v>0</v>
      </c>
      <c r="AZ10" s="10">
        <v>5000</v>
      </c>
      <c r="BB10" s="11">
        <v>0</v>
      </c>
      <c r="BC10" s="11">
        <v>0</v>
      </c>
      <c r="BE10" s="10">
        <v>5000</v>
      </c>
      <c r="BG10" s="11">
        <v>0</v>
      </c>
      <c r="BH10" s="11">
        <v>0</v>
      </c>
      <c r="BJ10" s="10">
        <v>5000</v>
      </c>
    </row>
    <row r="11" spans="1:62" s="2" customFormat="1" x14ac:dyDescent="0.3">
      <c r="D11" s="12"/>
      <c r="E11" s="12" t="s">
        <v>24</v>
      </c>
      <c r="G11" s="13">
        <f>SUM(G10)</f>
        <v>4000</v>
      </c>
      <c r="H11" s="6"/>
      <c r="I11" s="13">
        <f>SUM(I10)</f>
        <v>0</v>
      </c>
      <c r="J11" s="13">
        <f>SUM(J10)</f>
        <v>0</v>
      </c>
      <c r="K11" s="6"/>
      <c r="L11" s="13">
        <f>SUM(L10)</f>
        <v>4000</v>
      </c>
      <c r="M11" s="6"/>
      <c r="N11" s="13">
        <f>SUM(N10)</f>
        <v>0</v>
      </c>
      <c r="O11" s="13">
        <f>SUM(O10)</f>
        <v>0</v>
      </c>
      <c r="P11" s="6"/>
      <c r="Q11" s="13">
        <f>SUM(Q10)</f>
        <v>4000</v>
      </c>
      <c r="R11" s="6"/>
      <c r="S11" s="13">
        <f>SUM(S10)</f>
        <v>0</v>
      </c>
      <c r="T11" s="13">
        <f>SUM(T10)</f>
        <v>0</v>
      </c>
      <c r="U11" s="6"/>
      <c r="V11" s="13">
        <f>SUM(V10)</f>
        <v>4000</v>
      </c>
      <c r="W11" s="6"/>
      <c r="X11" s="13">
        <f>SUM(X10)</f>
        <v>0</v>
      </c>
      <c r="Y11" s="13">
        <f>SUM(Y10)</f>
        <v>0</v>
      </c>
      <c r="Z11" s="6"/>
      <c r="AA11" s="13">
        <f>SUM(AA10)</f>
        <v>4000</v>
      </c>
      <c r="AB11" s="6"/>
      <c r="AC11" s="13">
        <f>SUM(AC10)</f>
        <v>0</v>
      </c>
      <c r="AD11" s="13">
        <f>SUM(AD10)</f>
        <v>0</v>
      </c>
      <c r="AE11" s="6"/>
      <c r="AF11" s="13">
        <v>4000</v>
      </c>
      <c r="AG11" s="6"/>
      <c r="AH11" s="13">
        <v>1000</v>
      </c>
      <c r="AI11" s="13">
        <v>0</v>
      </c>
      <c r="AJ11" s="6"/>
      <c r="AK11" s="13">
        <v>5000</v>
      </c>
      <c r="AM11" s="13">
        <v>0</v>
      </c>
      <c r="AN11" s="13">
        <v>0</v>
      </c>
      <c r="AO11" s="6"/>
      <c r="AP11" s="13">
        <v>5000</v>
      </c>
      <c r="AR11" s="13">
        <v>0</v>
      </c>
      <c r="AS11" s="13">
        <v>0</v>
      </c>
      <c r="AT11" s="6"/>
      <c r="AU11" s="13">
        <v>5000</v>
      </c>
      <c r="AW11" s="13">
        <v>0</v>
      </c>
      <c r="AX11" s="13">
        <v>0</v>
      </c>
      <c r="AZ11" s="13">
        <v>5000</v>
      </c>
      <c r="BB11" s="13">
        <v>0</v>
      </c>
      <c r="BC11" s="13">
        <v>0</v>
      </c>
      <c r="BE11" s="13">
        <v>5000</v>
      </c>
      <c r="BG11" s="13">
        <v>0</v>
      </c>
      <c r="BH11" s="13">
        <v>0</v>
      </c>
      <c r="BJ11" s="13">
        <v>5000</v>
      </c>
    </row>
    <row r="12" spans="1:62" x14ac:dyDescent="0.3">
      <c r="D12" s="14"/>
      <c r="G12" s="6"/>
      <c r="H12" s="7"/>
      <c r="I12" s="7"/>
      <c r="J12" s="7"/>
      <c r="K12" s="7"/>
      <c r="L12" s="6"/>
      <c r="M12" s="7"/>
      <c r="N12" s="7"/>
      <c r="O12" s="7"/>
      <c r="P12" s="7"/>
      <c r="Q12" s="6"/>
      <c r="R12" s="7"/>
      <c r="S12" s="7"/>
      <c r="T12" s="7"/>
      <c r="U12" s="7"/>
      <c r="V12" s="6"/>
      <c r="W12" s="7"/>
      <c r="X12" s="7"/>
      <c r="Y12" s="7"/>
      <c r="Z12" s="7"/>
      <c r="AA12" s="8"/>
    </row>
    <row r="13" spans="1:62" x14ac:dyDescent="0.3">
      <c r="C13" s="31" t="s">
        <v>25</v>
      </c>
      <c r="D13" s="31"/>
      <c r="E13" s="2" t="s">
        <v>77</v>
      </c>
      <c r="G13" s="6"/>
      <c r="H13" s="7"/>
      <c r="I13" s="7"/>
      <c r="J13" s="7"/>
      <c r="K13" s="7"/>
      <c r="L13" s="6"/>
      <c r="M13" s="7"/>
      <c r="N13" s="7"/>
      <c r="O13" s="7"/>
      <c r="P13" s="7"/>
      <c r="Q13" s="6"/>
      <c r="R13" s="7"/>
      <c r="S13" s="7"/>
      <c r="T13" s="7"/>
      <c r="U13" s="7"/>
      <c r="V13" s="6"/>
      <c r="W13" s="7"/>
      <c r="X13" s="7"/>
      <c r="Y13" s="7"/>
      <c r="Z13" s="7"/>
      <c r="AA13" s="8"/>
    </row>
    <row r="14" spans="1:62" x14ac:dyDescent="0.3">
      <c r="C14" s="29">
        <v>1</v>
      </c>
      <c r="D14" s="29"/>
      <c r="E14" s="1" t="s">
        <v>27</v>
      </c>
      <c r="G14" s="6"/>
      <c r="H14" s="7"/>
      <c r="I14" s="7"/>
      <c r="J14" s="7"/>
      <c r="K14" s="7"/>
      <c r="L14" s="6"/>
      <c r="M14" s="7"/>
      <c r="N14" s="7"/>
      <c r="O14" s="7"/>
      <c r="P14" s="7"/>
      <c r="Q14" s="6"/>
      <c r="R14" s="7"/>
      <c r="S14" s="7"/>
      <c r="T14" s="7"/>
      <c r="U14" s="7"/>
      <c r="V14" s="6"/>
      <c r="W14" s="7"/>
      <c r="X14" s="7"/>
      <c r="Y14" s="7"/>
      <c r="Z14" s="7"/>
      <c r="AA14" s="6"/>
      <c r="AF14" s="10"/>
      <c r="AK14" s="10"/>
      <c r="AP14" s="10"/>
      <c r="AU14" s="10"/>
      <c r="AZ14" s="10"/>
      <c r="BE14" s="10"/>
      <c r="BJ14" s="10"/>
    </row>
    <row r="15" spans="1:62" x14ac:dyDescent="0.3">
      <c r="A15" s="1">
        <v>6</v>
      </c>
      <c r="B15" s="1">
        <v>1</v>
      </c>
      <c r="D15" s="16" t="s">
        <v>28</v>
      </c>
      <c r="E15" s="17" t="s">
        <v>29</v>
      </c>
      <c r="G15" s="6">
        <v>0</v>
      </c>
      <c r="H15" s="7"/>
      <c r="I15" s="15">
        <f>578+529</f>
        <v>1107</v>
      </c>
      <c r="J15" s="7">
        <v>-578</v>
      </c>
      <c r="K15" s="7"/>
      <c r="L15" s="6">
        <f>G15+I15+J15</f>
        <v>529</v>
      </c>
      <c r="M15" s="7"/>
      <c r="N15" s="15">
        <v>449.21699999999998</v>
      </c>
      <c r="O15" s="7">
        <v>0</v>
      </c>
      <c r="P15" s="7"/>
      <c r="Q15" s="6">
        <f>L15+N15+O15</f>
        <v>978.21699999999998</v>
      </c>
      <c r="R15" s="7"/>
      <c r="S15" s="15">
        <v>449</v>
      </c>
      <c r="T15" s="7">
        <v>0</v>
      </c>
      <c r="U15" s="7"/>
      <c r="V15" s="6">
        <v>1427.2170000000001</v>
      </c>
      <c r="W15" s="7"/>
      <c r="X15" s="15">
        <v>459.00400000000002</v>
      </c>
      <c r="Y15" s="7">
        <v>0</v>
      </c>
      <c r="Z15" s="7"/>
      <c r="AA15" s="6">
        <f>V15+X15+Y15</f>
        <v>1886.221</v>
      </c>
      <c r="AC15" s="15">
        <f>'[2]App 6a Capital Programme'!H80</f>
        <v>120.378</v>
      </c>
      <c r="AD15" s="7">
        <v>0</v>
      </c>
      <c r="AF15" s="10">
        <v>2006.5989999999999</v>
      </c>
      <c r="AH15" s="15">
        <v>120.378</v>
      </c>
      <c r="AI15" s="7">
        <v>0</v>
      </c>
      <c r="AK15" s="10">
        <v>2126.9769999999999</v>
      </c>
      <c r="AM15" s="15">
        <v>120.378</v>
      </c>
      <c r="AN15" s="7">
        <v>0</v>
      </c>
      <c r="AP15" s="10">
        <v>2247.355</v>
      </c>
      <c r="AR15" s="15">
        <v>120.378</v>
      </c>
      <c r="AS15" s="7">
        <v>0</v>
      </c>
      <c r="AU15" s="10">
        <v>2367.7330000000002</v>
      </c>
      <c r="AW15" s="15">
        <v>120.378</v>
      </c>
      <c r="AX15" s="7">
        <v>0</v>
      </c>
      <c r="AZ15" s="10">
        <v>2488.1110000000003</v>
      </c>
      <c r="BB15" s="15">
        <v>120.378</v>
      </c>
      <c r="BC15" s="7">
        <v>0</v>
      </c>
      <c r="BE15" s="10">
        <v>2608.4890000000005</v>
      </c>
      <c r="BG15" s="15">
        <v>120.378</v>
      </c>
      <c r="BH15" s="7">
        <v>0</v>
      </c>
      <c r="BJ15" s="10">
        <v>2728.8670000000006</v>
      </c>
    </row>
    <row r="16" spans="1:62" x14ac:dyDescent="0.3">
      <c r="A16" s="1">
        <v>6</v>
      </c>
      <c r="B16" s="1">
        <v>1</v>
      </c>
      <c r="D16" s="16" t="s">
        <v>30</v>
      </c>
      <c r="E16" s="17" t="s">
        <v>31</v>
      </c>
      <c r="G16" s="6">
        <v>0</v>
      </c>
      <c r="H16" s="7"/>
      <c r="I16" s="15">
        <f>692-692</f>
        <v>0</v>
      </c>
      <c r="J16" s="7">
        <v>0</v>
      </c>
      <c r="K16" s="7"/>
      <c r="L16" s="6">
        <f>G16+I16+J16</f>
        <v>0</v>
      </c>
      <c r="M16" s="7"/>
      <c r="N16" s="15">
        <v>0</v>
      </c>
      <c r="O16" s="7">
        <v>0</v>
      </c>
      <c r="P16" s="7"/>
      <c r="Q16" s="6">
        <f>L16+N16+O16</f>
        <v>0</v>
      </c>
      <c r="R16" s="7"/>
      <c r="S16" s="15">
        <v>0</v>
      </c>
      <c r="T16" s="7">
        <v>0</v>
      </c>
      <c r="U16" s="7"/>
      <c r="V16" s="6">
        <v>0</v>
      </c>
      <c r="W16" s="7"/>
      <c r="X16" s="15">
        <f>(Y63)*-1</f>
        <v>0</v>
      </c>
      <c r="Y16" s="7">
        <v>0</v>
      </c>
      <c r="Z16" s="7"/>
      <c r="AA16" s="6">
        <f>V16+X16+Y16</f>
        <v>0</v>
      </c>
      <c r="AC16" s="18">
        <f>AD63*-1</f>
        <v>0</v>
      </c>
      <c r="AD16" s="1">
        <v>0</v>
      </c>
      <c r="AF16" s="10">
        <v>0</v>
      </c>
      <c r="AH16" s="19">
        <v>2498</v>
      </c>
      <c r="AI16" s="1">
        <v>0</v>
      </c>
      <c r="AK16" s="10">
        <v>2498</v>
      </c>
      <c r="AM16" s="1">
        <v>210</v>
      </c>
      <c r="AN16" s="1">
        <v>0</v>
      </c>
      <c r="AP16" s="10">
        <v>2708</v>
      </c>
      <c r="AR16" s="1">
        <v>0</v>
      </c>
      <c r="AS16" s="1">
        <v>0</v>
      </c>
      <c r="AU16" s="10">
        <v>2708</v>
      </c>
      <c r="AW16" s="1">
        <v>0</v>
      </c>
      <c r="AX16" s="1">
        <v>0</v>
      </c>
      <c r="AZ16" s="10">
        <v>2708</v>
      </c>
      <c r="BB16" s="1">
        <v>0</v>
      </c>
      <c r="BC16" s="1">
        <v>0</v>
      </c>
      <c r="BE16" s="10">
        <v>2708</v>
      </c>
      <c r="BG16" s="1">
        <v>0</v>
      </c>
      <c r="BH16" s="1">
        <v>0</v>
      </c>
      <c r="BJ16" s="10">
        <v>2708</v>
      </c>
    </row>
    <row r="17" spans="1:62" x14ac:dyDescent="0.3">
      <c r="A17" s="1">
        <v>6</v>
      </c>
      <c r="B17" s="1">
        <v>1</v>
      </c>
      <c r="D17" s="16" t="s">
        <v>32</v>
      </c>
      <c r="E17" s="17" t="s">
        <v>33</v>
      </c>
      <c r="G17" s="6">
        <v>0</v>
      </c>
      <c r="H17" s="7"/>
      <c r="I17" s="15">
        <f>498+62+49-13</f>
        <v>596</v>
      </c>
      <c r="J17" s="7">
        <v>0</v>
      </c>
      <c r="K17" s="7"/>
      <c r="L17" s="6">
        <f>G17+I17+J17</f>
        <v>596</v>
      </c>
      <c r="M17" s="7"/>
      <c r="N17" s="15">
        <v>574.86699999999996</v>
      </c>
      <c r="O17" s="7">
        <v>0</v>
      </c>
      <c r="P17" s="7"/>
      <c r="Q17" s="6">
        <f>L17+N17+O17</f>
        <v>1170.867</v>
      </c>
      <c r="R17" s="7"/>
      <c r="S17" s="15">
        <v>3993.6389300000001</v>
      </c>
      <c r="T17" s="7">
        <v>0</v>
      </c>
      <c r="U17" s="7"/>
      <c r="V17" s="6">
        <v>5164.5059300000003</v>
      </c>
      <c r="W17" s="7"/>
      <c r="X17" s="15">
        <f>'[2]App 6a Capital Programme'!G81</f>
        <v>2894.7080000000001</v>
      </c>
      <c r="Y17" s="7">
        <v>0</v>
      </c>
      <c r="Z17" s="7"/>
      <c r="AA17" s="6">
        <f>V17+X17+Y17</f>
        <v>8059.2139299999999</v>
      </c>
      <c r="AC17" s="15">
        <f>'[2]App 6a Capital Programme'!H81+3250</f>
        <v>10013.368999999999</v>
      </c>
      <c r="AD17" s="7">
        <v>0</v>
      </c>
      <c r="AF17" s="10">
        <v>18072.582929999997</v>
      </c>
      <c r="AH17" s="15">
        <v>10781</v>
      </c>
      <c r="AI17" s="7">
        <v>0</v>
      </c>
      <c r="AK17" s="10">
        <v>28853.582929999997</v>
      </c>
      <c r="AM17" s="15">
        <v>7178.6779999999999</v>
      </c>
      <c r="AN17" s="7">
        <v>0</v>
      </c>
      <c r="AP17" s="10">
        <v>36032.260929999997</v>
      </c>
      <c r="AR17" s="15">
        <v>5725.6989999999996</v>
      </c>
      <c r="AS17" s="7">
        <v>0</v>
      </c>
      <c r="AU17" s="10">
        <v>41757.959929999997</v>
      </c>
      <c r="AW17" s="15">
        <v>5145</v>
      </c>
      <c r="AX17" s="7">
        <v>0</v>
      </c>
      <c r="AZ17" s="10">
        <v>46902.959929999997</v>
      </c>
      <c r="BB17" s="15">
        <v>5145</v>
      </c>
      <c r="BC17" s="7">
        <v>0</v>
      </c>
      <c r="BE17" s="10">
        <v>52047.959929999997</v>
      </c>
      <c r="BG17" s="15">
        <v>5145.49</v>
      </c>
      <c r="BH17" s="7">
        <v>0</v>
      </c>
      <c r="BJ17" s="10">
        <v>57193.449929999995</v>
      </c>
    </row>
    <row r="18" spans="1:62" x14ac:dyDescent="0.3">
      <c r="A18" s="1">
        <v>6</v>
      </c>
      <c r="B18" s="1">
        <v>1</v>
      </c>
      <c r="D18" s="16" t="s">
        <v>34</v>
      </c>
      <c r="E18" s="17" t="s">
        <v>35</v>
      </c>
      <c r="G18" s="6"/>
      <c r="H18" s="7"/>
      <c r="I18" s="15"/>
      <c r="J18" s="7"/>
      <c r="K18" s="7"/>
      <c r="L18" s="6"/>
      <c r="M18" s="7"/>
      <c r="N18" s="15"/>
      <c r="O18" s="7"/>
      <c r="P18" s="7"/>
      <c r="Q18" s="6">
        <f>L18+N18+O18</f>
        <v>0</v>
      </c>
      <c r="R18" s="7"/>
      <c r="S18" s="15"/>
      <c r="T18" s="7"/>
      <c r="U18" s="7"/>
      <c r="V18" s="6">
        <v>0</v>
      </c>
      <c r="W18" s="7"/>
      <c r="X18" s="15">
        <v>0</v>
      </c>
      <c r="Y18" s="7"/>
      <c r="Z18" s="7"/>
      <c r="AA18" s="6">
        <f>V18+X18+Y18</f>
        <v>0</v>
      </c>
      <c r="AC18" s="15"/>
      <c r="AD18" s="7"/>
      <c r="AF18" s="10">
        <v>0</v>
      </c>
      <c r="AH18" s="15">
        <v>0</v>
      </c>
      <c r="AI18" s="7"/>
      <c r="AK18" s="10">
        <v>0</v>
      </c>
      <c r="AM18" s="15">
        <v>3855</v>
      </c>
      <c r="AN18" s="7"/>
      <c r="AP18" s="10">
        <v>3855</v>
      </c>
      <c r="AR18" s="15">
        <v>22624</v>
      </c>
      <c r="AS18" s="7"/>
      <c r="AU18" s="10">
        <v>26479</v>
      </c>
      <c r="AW18" s="15">
        <v>20076.5</v>
      </c>
      <c r="AX18" s="7"/>
      <c r="AZ18" s="10">
        <v>46555.5</v>
      </c>
      <c r="BB18" s="15">
        <v>261</v>
      </c>
      <c r="BC18" s="7"/>
      <c r="BE18" s="10">
        <v>46816.5</v>
      </c>
      <c r="BG18" s="15">
        <v>2015</v>
      </c>
      <c r="BH18" s="7"/>
      <c r="BJ18" s="10">
        <v>48831.5</v>
      </c>
    </row>
    <row r="19" spans="1:62" x14ac:dyDescent="0.3">
      <c r="D19" s="16" t="s">
        <v>36</v>
      </c>
      <c r="E19" s="17" t="s">
        <v>75</v>
      </c>
      <c r="G19" s="6"/>
      <c r="H19" s="7"/>
      <c r="I19" s="15"/>
      <c r="J19" s="7"/>
      <c r="K19" s="7"/>
      <c r="L19" s="6"/>
      <c r="M19" s="7"/>
      <c r="N19" s="15"/>
      <c r="O19" s="7"/>
      <c r="P19" s="7"/>
      <c r="Q19" s="6"/>
      <c r="R19" s="7"/>
      <c r="S19" s="15"/>
      <c r="T19" s="7"/>
      <c r="U19" s="7"/>
      <c r="V19" s="6"/>
      <c r="W19" s="7"/>
      <c r="X19" s="15"/>
      <c r="Y19" s="7"/>
      <c r="Z19" s="7"/>
      <c r="AA19" s="6"/>
      <c r="AC19" s="15"/>
      <c r="AD19" s="7"/>
      <c r="AF19" s="10">
        <v>0</v>
      </c>
      <c r="AH19" s="15">
        <v>4652.0119999999997</v>
      </c>
      <c r="AI19" s="7"/>
      <c r="AK19" s="10">
        <v>4652.0119999999997</v>
      </c>
      <c r="AM19" s="15">
        <v>792</v>
      </c>
      <c r="AN19" s="7"/>
      <c r="AP19" s="10">
        <v>5444.0119999999997</v>
      </c>
      <c r="AR19" s="15">
        <v>64</v>
      </c>
      <c r="AS19" s="7"/>
      <c r="AU19" s="10">
        <v>5508.0119999999997</v>
      </c>
      <c r="AW19" s="15">
        <v>1209.1446000000001</v>
      </c>
      <c r="AX19" s="7"/>
      <c r="AZ19" s="10">
        <v>6717.1566000000003</v>
      </c>
      <c r="BB19" s="15">
        <v>2647.7449999999999</v>
      </c>
      <c r="BC19" s="7"/>
      <c r="BE19" s="10">
        <v>9364.9016000000011</v>
      </c>
      <c r="BG19" s="15">
        <v>1087.3340000000001</v>
      </c>
      <c r="BH19" s="7"/>
      <c r="BJ19" s="10">
        <v>10452.235600000002</v>
      </c>
    </row>
    <row r="20" spans="1:62" x14ac:dyDescent="0.3">
      <c r="A20" s="1">
        <v>6</v>
      </c>
      <c r="B20" s="1">
        <v>1</v>
      </c>
      <c r="D20" s="16" t="s">
        <v>37</v>
      </c>
      <c r="E20" s="17" t="s">
        <v>38</v>
      </c>
      <c r="G20" s="6"/>
      <c r="H20" s="7"/>
      <c r="I20" s="7"/>
      <c r="J20" s="7"/>
      <c r="K20" s="7"/>
      <c r="L20" s="6"/>
      <c r="M20" s="7"/>
      <c r="N20" s="7"/>
      <c r="O20" s="7"/>
      <c r="P20" s="7"/>
      <c r="Q20" s="6"/>
      <c r="R20" s="7"/>
      <c r="S20" s="7"/>
      <c r="T20" s="7"/>
      <c r="U20" s="7"/>
      <c r="V20" s="6"/>
      <c r="W20" s="7"/>
      <c r="X20" s="7"/>
      <c r="Y20" s="7"/>
      <c r="Z20" s="7"/>
      <c r="AA20" s="6"/>
    </row>
    <row r="21" spans="1:62" x14ac:dyDescent="0.3">
      <c r="A21" s="1">
        <v>6</v>
      </c>
      <c r="B21" s="1">
        <v>1</v>
      </c>
      <c r="D21" s="14" t="s">
        <v>39</v>
      </c>
      <c r="E21" s="20" t="s">
        <v>40</v>
      </c>
      <c r="G21" s="6">
        <v>14719</v>
      </c>
      <c r="H21" s="7"/>
      <c r="I21" s="7">
        <v>0</v>
      </c>
      <c r="J21" s="7">
        <v>-5</v>
      </c>
      <c r="K21" s="7"/>
      <c r="L21" s="6">
        <f t="shared" ref="L21:L28" si="0">G21+I21+J21</f>
        <v>14714</v>
      </c>
      <c r="M21" s="7"/>
      <c r="N21" s="7">
        <v>0</v>
      </c>
      <c r="O21" s="7">
        <v>-50</v>
      </c>
      <c r="P21" s="7"/>
      <c r="Q21" s="6">
        <f t="shared" ref="Q21:Q29" si="1">L21+N21+O21</f>
        <v>14664</v>
      </c>
      <c r="R21" s="7"/>
      <c r="S21" s="7">
        <f>7824.472-20.833</f>
        <v>7803.6390000000001</v>
      </c>
      <c r="T21" s="7">
        <v>-1477</v>
      </c>
      <c r="U21" s="7"/>
      <c r="V21" s="6">
        <f>20990.639+0.25353</f>
        <v>20990.892530000001</v>
      </c>
      <c r="W21" s="7"/>
      <c r="X21" s="7">
        <f>1500+3774.62731+0.00012-85.30563</f>
        <v>5189.3217999999997</v>
      </c>
      <c r="Y21" s="7" t="e">
        <f>SUMIF('[3]Capital Programme'!$P$12:$P$90,[4]Reserves!$E23,'[3]Capital Programme'!$G$12:$G$90)*-1</f>
        <v>#VALUE!</v>
      </c>
      <c r="Z21" s="7"/>
      <c r="AA21" s="6" t="e">
        <f t="shared" ref="AA21:AA29" si="2">V21+X21+Y21</f>
        <v>#VALUE!</v>
      </c>
      <c r="AC21" s="21">
        <v>420</v>
      </c>
      <c r="AD21" s="7">
        <f>-3495-9901-1</f>
        <v>-13397</v>
      </c>
      <c r="AF21" s="10">
        <v>10285.069470000002</v>
      </c>
      <c r="AH21" s="1">
        <v>0</v>
      </c>
      <c r="AI21" s="7">
        <v>-11900</v>
      </c>
      <c r="AK21" s="10">
        <v>-1614.9305299999978</v>
      </c>
      <c r="AM21" s="1">
        <v>0</v>
      </c>
      <c r="AN21" s="7">
        <v>-400</v>
      </c>
      <c r="AP21" s="10">
        <v>-2014.9305299999978</v>
      </c>
      <c r="AR21" s="1">
        <v>0</v>
      </c>
      <c r="AS21" s="7">
        <v>0</v>
      </c>
      <c r="AU21" s="10">
        <v>-2014.9305299999978</v>
      </c>
      <c r="AW21" s="1">
        <v>0</v>
      </c>
      <c r="AX21" s="7">
        <v>0</v>
      </c>
      <c r="AZ21" s="10">
        <v>-2014.9305299999978</v>
      </c>
      <c r="BB21" s="1">
        <v>0</v>
      </c>
      <c r="BC21" s="7">
        <v>0</v>
      </c>
      <c r="BE21" s="10">
        <v>-2014.9305299999978</v>
      </c>
      <c r="BG21" s="1">
        <v>0</v>
      </c>
      <c r="BH21" s="7">
        <v>0</v>
      </c>
      <c r="BJ21" s="10">
        <v>-2014.9305299999978</v>
      </c>
    </row>
    <row r="22" spans="1:62" x14ac:dyDescent="0.3">
      <c r="A22" s="1">
        <v>6</v>
      </c>
      <c r="B22" s="1">
        <v>1</v>
      </c>
      <c r="D22" s="14" t="s">
        <v>41</v>
      </c>
      <c r="E22" s="20" t="s">
        <v>42</v>
      </c>
      <c r="G22" s="6">
        <v>181</v>
      </c>
      <c r="H22" s="7"/>
      <c r="I22" s="7">
        <v>40</v>
      </c>
      <c r="J22" s="7">
        <v>0</v>
      </c>
      <c r="K22" s="7"/>
      <c r="L22" s="6">
        <v>221.57599999999999</v>
      </c>
      <c r="M22" s="7"/>
      <c r="N22" s="7">
        <v>6.8840000000000003</v>
      </c>
      <c r="O22" s="7"/>
      <c r="P22" s="7"/>
      <c r="Q22" s="6">
        <f t="shared" si="1"/>
        <v>228.45999999999998</v>
      </c>
      <c r="R22" s="7"/>
      <c r="S22" s="7">
        <v>0</v>
      </c>
      <c r="T22" s="7">
        <v>0</v>
      </c>
      <c r="U22" s="7"/>
      <c r="V22" s="6">
        <v>228.46</v>
      </c>
      <c r="W22" s="7"/>
      <c r="X22" s="7">
        <v>6.2169999999999996</v>
      </c>
      <c r="Y22" s="22">
        <v>-86.596000000000004</v>
      </c>
      <c r="Z22" s="7"/>
      <c r="AA22" s="6">
        <f t="shared" si="2"/>
        <v>148.08100000000002</v>
      </c>
      <c r="AC22" s="1">
        <v>0</v>
      </c>
      <c r="AD22" s="7">
        <v>-92.6</v>
      </c>
      <c r="AF22" s="10">
        <v>55.481000000000023</v>
      </c>
      <c r="AH22" s="1">
        <v>0</v>
      </c>
      <c r="AI22" s="7">
        <v>0</v>
      </c>
      <c r="AK22" s="10">
        <v>55.481000000000023</v>
      </c>
      <c r="AM22" s="1">
        <v>0</v>
      </c>
      <c r="AN22" s="7">
        <v>0</v>
      </c>
      <c r="AP22" s="10">
        <v>55.481000000000023</v>
      </c>
      <c r="AR22" s="1">
        <v>0</v>
      </c>
      <c r="AS22" s="7">
        <v>0</v>
      </c>
      <c r="AU22" s="10">
        <v>55.481000000000023</v>
      </c>
      <c r="AW22" s="1">
        <v>0</v>
      </c>
      <c r="AX22" s="7">
        <v>0</v>
      </c>
      <c r="AZ22" s="10">
        <v>55.481000000000023</v>
      </c>
      <c r="BB22" s="1">
        <v>0</v>
      </c>
      <c r="BC22" s="7">
        <v>0</v>
      </c>
      <c r="BE22" s="10">
        <v>55.481000000000023</v>
      </c>
      <c r="BG22" s="1">
        <v>0</v>
      </c>
      <c r="BH22" s="7">
        <v>0</v>
      </c>
      <c r="BJ22" s="10">
        <v>55.481000000000023</v>
      </c>
    </row>
    <row r="23" spans="1:62" x14ac:dyDescent="0.3">
      <c r="A23" s="1">
        <v>6</v>
      </c>
      <c r="B23" s="1">
        <v>1</v>
      </c>
      <c r="D23" s="14" t="s">
        <v>43</v>
      </c>
      <c r="E23" s="20" t="s">
        <v>44</v>
      </c>
      <c r="G23" s="6">
        <v>0</v>
      </c>
      <c r="H23" s="7"/>
      <c r="I23" s="7">
        <v>0</v>
      </c>
      <c r="J23" s="7">
        <f>-438+5</f>
        <v>-433</v>
      </c>
      <c r="K23" s="7"/>
      <c r="L23" s="6">
        <f t="shared" si="0"/>
        <v>-433</v>
      </c>
      <c r="M23" s="7"/>
      <c r="N23" s="7">
        <v>0</v>
      </c>
      <c r="O23" s="7">
        <v>-14.596</v>
      </c>
      <c r="P23" s="7"/>
      <c r="Q23" s="6">
        <f t="shared" si="1"/>
        <v>-447.596</v>
      </c>
      <c r="R23" s="7"/>
      <c r="S23" s="7">
        <v>0</v>
      </c>
      <c r="T23" s="7">
        <v>0</v>
      </c>
      <c r="U23" s="7"/>
      <c r="V23" s="6">
        <v>-447.596</v>
      </c>
      <c r="W23" s="7"/>
      <c r="X23" s="7">
        <v>0</v>
      </c>
      <c r="Y23" s="7" t="e">
        <f>SUMIF('[3]Capital Programme'!$P$12:$P$90,[4]Reserves!E25,'[3]Capital Programme'!$F$12:$F$90)*-1</f>
        <v>#VALUE!</v>
      </c>
      <c r="Z23" s="7"/>
      <c r="AA23" s="6" t="e">
        <f t="shared" si="2"/>
        <v>#VALUE!</v>
      </c>
      <c r="AC23" s="1">
        <v>0</v>
      </c>
      <c r="AD23" s="7" t="e">
        <f>SUMIF('[3]Capital Programme'!$P$12:$P$90,[4]Reserves!$E25,'[3]Capital Programme'!$H$12:$H$90)*-1</f>
        <v>#VALUE!</v>
      </c>
      <c r="AF23" s="10">
        <v>-447.596</v>
      </c>
      <c r="AH23" s="1">
        <v>0</v>
      </c>
      <c r="AI23" s="7">
        <v>0</v>
      </c>
      <c r="AK23" s="10">
        <v>-447.596</v>
      </c>
      <c r="AM23" s="1">
        <v>0</v>
      </c>
      <c r="AN23" s="7">
        <v>0</v>
      </c>
      <c r="AP23" s="10">
        <v>-447.596</v>
      </c>
      <c r="AR23" s="1">
        <v>0</v>
      </c>
      <c r="AS23" s="7">
        <v>0</v>
      </c>
      <c r="AU23" s="10">
        <v>-447.596</v>
      </c>
      <c r="AW23" s="1">
        <v>0</v>
      </c>
      <c r="AX23" s="7">
        <v>0</v>
      </c>
      <c r="AZ23" s="10">
        <v>-447.596</v>
      </c>
      <c r="BB23" s="1">
        <v>0</v>
      </c>
      <c r="BC23" s="7">
        <v>0</v>
      </c>
      <c r="BE23" s="10">
        <v>-447.596</v>
      </c>
      <c r="BG23" s="1">
        <v>0</v>
      </c>
      <c r="BH23" s="7">
        <v>0</v>
      </c>
      <c r="BJ23" s="10">
        <v>-447.596</v>
      </c>
    </row>
    <row r="24" spans="1:62" x14ac:dyDescent="0.3">
      <c r="A24" s="1">
        <v>6</v>
      </c>
      <c r="B24" s="1">
        <v>1</v>
      </c>
      <c r="D24" s="14" t="s">
        <v>45</v>
      </c>
      <c r="E24" s="20" t="s">
        <v>46</v>
      </c>
      <c r="G24" s="6"/>
      <c r="H24" s="7"/>
      <c r="I24" s="7"/>
      <c r="J24" s="7"/>
      <c r="K24" s="7"/>
      <c r="L24" s="6">
        <f t="shared" si="0"/>
        <v>0</v>
      </c>
      <c r="M24" s="7"/>
      <c r="N24" s="7"/>
      <c r="O24" s="7"/>
      <c r="P24" s="7"/>
      <c r="Q24" s="6">
        <f t="shared" si="1"/>
        <v>0</v>
      </c>
      <c r="R24" s="7"/>
      <c r="S24" s="7">
        <v>0</v>
      </c>
      <c r="T24" s="7">
        <v>0</v>
      </c>
      <c r="U24" s="7"/>
      <c r="V24" s="6">
        <v>0</v>
      </c>
      <c r="W24" s="7"/>
      <c r="X24" s="7">
        <v>0</v>
      </c>
      <c r="Y24" s="7" t="e">
        <f>SUMIF('[3]Capital Programme'!$P$12:$P$90,[4]Reserves!$E26,'[3]Capital Programme'!$G$12:$G$90)*-1</f>
        <v>#VALUE!</v>
      </c>
      <c r="Z24" s="7"/>
      <c r="AA24" s="6" t="e">
        <f t="shared" si="2"/>
        <v>#VALUE!</v>
      </c>
      <c r="AC24" s="1">
        <v>0</v>
      </c>
      <c r="AD24" s="7" t="e">
        <f>SUMIF('[3]Capital Programme'!$P$12:$P$90,[4]Reserves!$E26,'[3]Capital Programme'!$I$12:$I$90)*-1</f>
        <v>#VALUE!</v>
      </c>
      <c r="AF24" s="10">
        <v>-150</v>
      </c>
      <c r="AH24" s="1">
        <v>0</v>
      </c>
      <c r="AI24" s="7">
        <v>-2415</v>
      </c>
      <c r="AK24" s="10">
        <v>-2565</v>
      </c>
      <c r="AM24" s="1">
        <v>0</v>
      </c>
      <c r="AN24" s="7">
        <v>-6105.8850000000002</v>
      </c>
      <c r="AP24" s="10">
        <v>-8670.8850000000002</v>
      </c>
      <c r="AR24" s="1">
        <v>0</v>
      </c>
      <c r="AS24" s="7">
        <v>-16766.382000000001</v>
      </c>
      <c r="AU24" s="10">
        <v>-25437.267</v>
      </c>
      <c r="AW24" s="1">
        <v>0</v>
      </c>
      <c r="AX24" s="7">
        <v>-16663.965</v>
      </c>
      <c r="AZ24" s="10">
        <v>-42101.232000000004</v>
      </c>
      <c r="BB24" s="1">
        <v>0</v>
      </c>
      <c r="BC24" s="7">
        <v>-500</v>
      </c>
      <c r="BE24" s="10">
        <v>-42601.232000000004</v>
      </c>
      <c r="BG24" s="1">
        <v>0</v>
      </c>
      <c r="BH24" s="7">
        <v>-4400</v>
      </c>
      <c r="BJ24" s="10">
        <v>-47001.232000000004</v>
      </c>
    </row>
    <row r="25" spans="1:62" x14ac:dyDescent="0.3">
      <c r="A25" s="1">
        <v>6</v>
      </c>
      <c r="B25" s="1">
        <v>1</v>
      </c>
      <c r="D25" s="14" t="s">
        <v>47</v>
      </c>
      <c r="E25" s="20" t="s">
        <v>48</v>
      </c>
      <c r="G25" s="6">
        <v>0</v>
      </c>
      <c r="H25" s="7"/>
      <c r="I25" s="7">
        <v>0</v>
      </c>
      <c r="J25" s="7">
        <v>0</v>
      </c>
      <c r="K25" s="7"/>
      <c r="L25" s="6">
        <f t="shared" si="0"/>
        <v>0</v>
      </c>
      <c r="M25" s="7"/>
      <c r="N25" s="7">
        <v>0</v>
      </c>
      <c r="O25" s="7">
        <v>-62.854999999999997</v>
      </c>
      <c r="P25" s="7"/>
      <c r="Q25" s="6">
        <f t="shared" si="1"/>
        <v>-62.854999999999997</v>
      </c>
      <c r="R25" s="7"/>
      <c r="S25" s="7">
        <v>0</v>
      </c>
      <c r="T25" s="7">
        <v>-5</v>
      </c>
      <c r="U25" s="7"/>
      <c r="V25" s="6">
        <v>-67.85499999999999</v>
      </c>
      <c r="W25" s="7"/>
      <c r="X25" s="7">
        <v>0</v>
      </c>
      <c r="Y25" s="7" t="e">
        <f>SUMIF('[3]Capital Programme'!$P$12:$P$90,[4]Reserves!$E27,'[3]Capital Programme'!$G$12:$G$90)*-1</f>
        <v>#VALUE!</v>
      </c>
      <c r="Z25" s="7"/>
      <c r="AA25" s="6" t="e">
        <f t="shared" si="2"/>
        <v>#VALUE!</v>
      </c>
      <c r="AC25" s="1">
        <v>0</v>
      </c>
      <c r="AD25" s="7" t="e">
        <f>SUMIF('[3]Capital Programme'!$P$12:$P$90,[4]Reserves!$E27,'[3]Capital Programme'!$I$12:$I$90)*-1</f>
        <v>#VALUE!</v>
      </c>
      <c r="AF25" s="10">
        <v>-634.85500000000002</v>
      </c>
      <c r="AH25" s="1">
        <v>0</v>
      </c>
      <c r="AI25" s="7">
        <v>-646</v>
      </c>
      <c r="AK25" s="10">
        <v>-1280.855</v>
      </c>
      <c r="AM25" s="1">
        <v>0</v>
      </c>
      <c r="AN25" s="7">
        <v>-2940</v>
      </c>
      <c r="AP25" s="10">
        <v>-4220.8549999999996</v>
      </c>
      <c r="AR25" s="1">
        <v>0</v>
      </c>
      <c r="AS25" s="7">
        <v>-1500</v>
      </c>
      <c r="AU25" s="10">
        <v>-5720.8549999999996</v>
      </c>
      <c r="AW25" s="1">
        <v>0</v>
      </c>
      <c r="AX25" s="7">
        <v>-500</v>
      </c>
      <c r="AZ25" s="10">
        <v>-6220.8549999999996</v>
      </c>
      <c r="BB25" s="1">
        <v>0</v>
      </c>
      <c r="BC25" s="7">
        <v>-500</v>
      </c>
      <c r="BE25" s="10">
        <v>-6720.8549999999996</v>
      </c>
      <c r="BG25" s="1">
        <v>0</v>
      </c>
      <c r="BH25" s="7">
        <v>-500</v>
      </c>
      <c r="BJ25" s="10">
        <v>-7220.8549999999996</v>
      </c>
    </row>
    <row r="26" spans="1:62" x14ac:dyDescent="0.3">
      <c r="A26" s="1">
        <v>6</v>
      </c>
      <c r="B26" s="1">
        <v>1</v>
      </c>
      <c r="D26" s="16" t="s">
        <v>50</v>
      </c>
      <c r="E26" s="17" t="s">
        <v>49</v>
      </c>
      <c r="G26" s="6">
        <v>0</v>
      </c>
      <c r="H26" s="7"/>
      <c r="I26" s="7">
        <v>0</v>
      </c>
      <c r="J26" s="7">
        <v>-268</v>
      </c>
      <c r="K26" s="7"/>
      <c r="L26" s="6">
        <f t="shared" si="0"/>
        <v>-268</v>
      </c>
      <c r="M26" s="7"/>
      <c r="N26" s="7">
        <v>0</v>
      </c>
      <c r="O26" s="7">
        <v>-1043.4770000000001</v>
      </c>
      <c r="P26" s="7"/>
      <c r="Q26" s="6">
        <f t="shared" si="1"/>
        <v>-1311.4770000000001</v>
      </c>
      <c r="R26" s="7"/>
      <c r="S26" s="7">
        <v>0</v>
      </c>
      <c r="T26" s="7">
        <v>-1313</v>
      </c>
      <c r="U26" s="7"/>
      <c r="V26" s="6">
        <v>-2624.4769999999999</v>
      </c>
      <c r="W26" s="7"/>
      <c r="X26" s="7">
        <v>0</v>
      </c>
      <c r="Y26" s="7" t="e">
        <f>SUMIF('[3]Capital Programme'!$P$12:$P$90,[4]Reserves!$E28,'[3]Capital Programme'!$G$12:$G$90)*-1</f>
        <v>#VALUE!</v>
      </c>
      <c r="Z26" s="7"/>
      <c r="AA26" s="6" t="e">
        <f t="shared" si="2"/>
        <v>#VALUE!</v>
      </c>
      <c r="AC26" s="1">
        <v>0</v>
      </c>
      <c r="AD26" s="7" t="e">
        <f>SUMIF('[3]Capital Programme'!$P$12:$P$90,[4]Reserves!$E28,'[3]Capital Programme'!$I$12:$I$90)*-1</f>
        <v>#VALUE!</v>
      </c>
      <c r="AF26" s="10">
        <v>-5569.4378900000002</v>
      </c>
      <c r="AH26" s="1">
        <v>0</v>
      </c>
      <c r="AI26" s="7">
        <v>-1825</v>
      </c>
      <c r="AK26" s="10">
        <v>-7394.4378900000002</v>
      </c>
      <c r="AM26" s="1">
        <v>0</v>
      </c>
      <c r="AN26" s="7">
        <v>-2472.8330000000001</v>
      </c>
      <c r="AP26" s="10">
        <v>-9867.2708899999998</v>
      </c>
      <c r="AR26" s="1">
        <v>0</v>
      </c>
      <c r="AS26" s="7">
        <v>-1757.8710000000001</v>
      </c>
      <c r="AU26" s="10">
        <v>-11625.141889999999</v>
      </c>
      <c r="AW26" s="1">
        <v>0</v>
      </c>
      <c r="AX26" s="7">
        <v>-1586.4190000000001</v>
      </c>
      <c r="AZ26" s="10">
        <v>-13211.560889999999</v>
      </c>
      <c r="BB26" s="1">
        <v>0</v>
      </c>
      <c r="BC26" s="7">
        <v>-2731.0459999999998</v>
      </c>
      <c r="BE26" s="10">
        <v>-15942.606889999999</v>
      </c>
      <c r="BG26" s="1">
        <v>0</v>
      </c>
      <c r="BH26" s="7">
        <v>-1029.335</v>
      </c>
      <c r="BJ26" s="10">
        <v>-16971.941889999998</v>
      </c>
    </row>
    <row r="27" spans="1:62" x14ac:dyDescent="0.3">
      <c r="A27" s="1">
        <v>6</v>
      </c>
      <c r="B27" s="1">
        <v>1</v>
      </c>
      <c r="D27" s="16" t="s">
        <v>52</v>
      </c>
      <c r="E27" s="17" t="s">
        <v>51</v>
      </c>
      <c r="G27" s="6">
        <v>0</v>
      </c>
      <c r="H27" s="7"/>
      <c r="I27" s="7">
        <v>0</v>
      </c>
      <c r="J27" s="7">
        <f>-1043-422</f>
        <v>-1465</v>
      </c>
      <c r="K27" s="7"/>
      <c r="L27" s="6">
        <f t="shared" si="0"/>
        <v>-1465</v>
      </c>
      <c r="M27" s="7"/>
      <c r="N27" s="7">
        <v>0</v>
      </c>
      <c r="O27" s="7">
        <v>-253.928</v>
      </c>
      <c r="P27" s="7"/>
      <c r="Q27" s="6">
        <f t="shared" si="1"/>
        <v>-1718.9279999999999</v>
      </c>
      <c r="R27" s="7"/>
      <c r="S27" s="7">
        <v>0</v>
      </c>
      <c r="T27" s="7">
        <v>-3197</v>
      </c>
      <c r="U27" s="7"/>
      <c r="V27" s="6">
        <v>-4915.9279999999999</v>
      </c>
      <c r="W27" s="7"/>
      <c r="X27" s="7">
        <v>0</v>
      </c>
      <c r="Y27" s="7">
        <f>'[3]Capital Programme'!G70*-1</f>
        <v>-1215.0852799999998</v>
      </c>
      <c r="Z27" s="7"/>
      <c r="AA27" s="6">
        <f t="shared" si="2"/>
        <v>-6131.0132799999992</v>
      </c>
      <c r="AC27" s="1">
        <v>0</v>
      </c>
      <c r="AD27" s="7" t="e">
        <f>SUMIF('[3]Capital Programme'!$P$12:$P$90,[4]Reserves!$E29,'[3]Capital Programme'!$I$12:$I$90)*-1</f>
        <v>#VALUE!</v>
      </c>
      <c r="AF27" s="10">
        <v>-8155.3702799999992</v>
      </c>
      <c r="AH27" s="1">
        <v>0</v>
      </c>
      <c r="AI27" s="7">
        <v>-2534</v>
      </c>
      <c r="AK27" s="10">
        <v>-10689.370279999999</v>
      </c>
      <c r="AM27" s="1">
        <v>0</v>
      </c>
      <c r="AN27" s="7">
        <v>-1634</v>
      </c>
      <c r="AP27" s="10">
        <v>-12323.370279999999</v>
      </c>
      <c r="AR27" s="1">
        <v>0</v>
      </c>
      <c r="AS27" s="7">
        <v>-3012</v>
      </c>
      <c r="AU27" s="10">
        <v>-15335.370279999999</v>
      </c>
      <c r="AW27" s="1">
        <v>0</v>
      </c>
      <c r="AX27" s="7">
        <v>-2078</v>
      </c>
      <c r="AZ27" s="10">
        <v>-17413.370279999999</v>
      </c>
      <c r="BB27" s="1">
        <v>0</v>
      </c>
      <c r="BC27" s="7">
        <v>-1252</v>
      </c>
      <c r="BE27" s="10">
        <v>-18665.370279999999</v>
      </c>
      <c r="BG27" s="1">
        <v>0</v>
      </c>
      <c r="BH27" s="7">
        <v>-808</v>
      </c>
      <c r="BJ27" s="10">
        <v>-19473.370279999999</v>
      </c>
    </row>
    <row r="28" spans="1:62" x14ac:dyDescent="0.3">
      <c r="A28" s="1">
        <v>6</v>
      </c>
      <c r="B28" s="1">
        <v>1</v>
      </c>
      <c r="D28" s="16" t="s">
        <v>39</v>
      </c>
      <c r="E28" s="17" t="s">
        <v>53</v>
      </c>
      <c r="G28" s="6">
        <v>0</v>
      </c>
      <c r="H28" s="7"/>
      <c r="I28" s="7">
        <v>0</v>
      </c>
      <c r="J28" s="7">
        <v>-68</v>
      </c>
      <c r="K28" s="7"/>
      <c r="L28" s="6">
        <f t="shared" si="0"/>
        <v>-68</v>
      </c>
      <c r="M28" s="7"/>
      <c r="N28" s="7">
        <v>0</v>
      </c>
      <c r="O28" s="7">
        <v>-145.83000000000001</v>
      </c>
      <c r="P28" s="7"/>
      <c r="Q28" s="6">
        <f t="shared" si="1"/>
        <v>-213.83</v>
      </c>
      <c r="R28" s="7"/>
      <c r="S28" s="7">
        <v>0</v>
      </c>
      <c r="T28" s="7">
        <v>-768</v>
      </c>
      <c r="U28" s="7"/>
      <c r="V28" s="6">
        <v>-981.83</v>
      </c>
      <c r="W28" s="7"/>
      <c r="X28" s="7">
        <v>0</v>
      </c>
      <c r="Y28" s="7" t="e">
        <f>SUMIF('[3]Capital Programme'!$P$12:$P$90,[4]Reserves!$E30,'[3]Capital Programme'!$G$12:$G$90)*-1</f>
        <v>#VALUE!</v>
      </c>
      <c r="Z28" s="7"/>
      <c r="AA28" s="6" t="e">
        <f t="shared" si="2"/>
        <v>#VALUE!</v>
      </c>
      <c r="AC28" s="1">
        <v>0</v>
      </c>
      <c r="AD28" s="7" t="e">
        <f>SUMIF('[3]Capital Programme'!$P$12:$P$90,[4]Reserves!$E30,'[3]Capital Programme'!$I$12:$I$90)*-1</f>
        <v>#VALUE!</v>
      </c>
      <c r="AF28" s="10">
        <v>-1215.83</v>
      </c>
      <c r="AH28" s="1">
        <v>0</v>
      </c>
      <c r="AI28" s="7">
        <v>-72</v>
      </c>
      <c r="AK28" s="10">
        <v>-1287.83</v>
      </c>
      <c r="AM28" s="1">
        <v>0</v>
      </c>
      <c r="AN28" s="7">
        <v>-1042</v>
      </c>
      <c r="AP28" s="10">
        <v>-2329.83</v>
      </c>
      <c r="AR28" s="1">
        <v>0</v>
      </c>
      <c r="AS28" s="7">
        <v>0</v>
      </c>
      <c r="AU28" s="10">
        <v>-2329.83</v>
      </c>
      <c r="AW28" s="1">
        <v>0</v>
      </c>
      <c r="AX28" s="7">
        <v>0</v>
      </c>
      <c r="AZ28" s="10">
        <v>-2329.83</v>
      </c>
      <c r="BB28" s="1">
        <v>0</v>
      </c>
      <c r="BC28" s="7">
        <v>0</v>
      </c>
      <c r="BE28" s="10">
        <v>-2329.83</v>
      </c>
      <c r="BG28" s="1">
        <v>0</v>
      </c>
      <c r="BH28" s="7">
        <v>0</v>
      </c>
      <c r="BJ28" s="10">
        <v>-2329.83</v>
      </c>
    </row>
    <row r="29" spans="1:62" x14ac:dyDescent="0.3">
      <c r="A29" s="1">
        <v>6</v>
      </c>
      <c r="B29" s="1">
        <v>1</v>
      </c>
      <c r="D29" s="16" t="s">
        <v>55</v>
      </c>
      <c r="E29" s="17" t="s">
        <v>54</v>
      </c>
      <c r="G29" s="6"/>
      <c r="H29" s="7"/>
      <c r="I29" s="7"/>
      <c r="J29" s="7"/>
      <c r="K29" s="7"/>
      <c r="L29" s="6"/>
      <c r="M29" s="7"/>
      <c r="N29" s="7"/>
      <c r="O29" s="7"/>
      <c r="P29" s="7"/>
      <c r="Q29" s="6">
        <f t="shared" si="1"/>
        <v>0</v>
      </c>
      <c r="R29" s="7"/>
      <c r="S29" s="7"/>
      <c r="T29" s="7">
        <f>-142.444-200-142</f>
        <v>-484.44399999999996</v>
      </c>
      <c r="U29" s="7"/>
      <c r="V29" s="6">
        <v>-484.44399999999996</v>
      </c>
      <c r="W29" s="7"/>
      <c r="X29" s="7"/>
      <c r="Y29" s="7">
        <f>-500-400</f>
        <v>-900</v>
      </c>
      <c r="Z29" s="7"/>
      <c r="AA29" s="6">
        <f t="shared" si="2"/>
        <v>-1384.444</v>
      </c>
      <c r="AD29" s="7" t="e">
        <f>SUMIF('[3]Capital Programme'!$P$12:$P$90,[4]Reserves!$E31,'[3]Capital Programme'!$I$12:$I$90)*-1</f>
        <v>#VALUE!</v>
      </c>
      <c r="AF29" s="10">
        <v>-3456.444</v>
      </c>
      <c r="AI29" s="7">
        <v>-3594.4</v>
      </c>
      <c r="AK29" s="10">
        <v>-7050.8440000000001</v>
      </c>
      <c r="AN29" s="7">
        <v>-2637.8</v>
      </c>
      <c r="AP29" s="10">
        <v>-9688.6440000000002</v>
      </c>
      <c r="AS29" s="7">
        <v>-5434.2</v>
      </c>
      <c r="AU29" s="10">
        <v>-15122.844000000001</v>
      </c>
      <c r="AW29" s="1">
        <v>0</v>
      </c>
      <c r="AX29" s="7">
        <v>-4513</v>
      </c>
      <c r="AZ29" s="10">
        <v>-19635.844000000001</v>
      </c>
      <c r="BB29" s="1">
        <v>0</v>
      </c>
      <c r="BC29" s="7">
        <v>-543</v>
      </c>
      <c r="BE29" s="10">
        <v>-20178.844000000001</v>
      </c>
      <c r="BG29" s="1">
        <v>0</v>
      </c>
      <c r="BH29" s="7">
        <v>-543</v>
      </c>
      <c r="BJ29" s="10">
        <v>-20721.844000000001</v>
      </c>
    </row>
    <row r="30" spans="1:62" x14ac:dyDescent="0.3">
      <c r="D30" s="16" t="s">
        <v>78</v>
      </c>
      <c r="E30" s="17" t="s">
        <v>56</v>
      </c>
      <c r="G30" s="6"/>
      <c r="H30" s="7"/>
      <c r="I30" s="7"/>
      <c r="J30" s="7"/>
      <c r="K30" s="7"/>
      <c r="L30" s="6"/>
      <c r="M30" s="7"/>
      <c r="N30" s="7"/>
      <c r="O30" s="7"/>
      <c r="P30" s="7"/>
      <c r="Q30" s="6"/>
      <c r="R30" s="7"/>
      <c r="S30" s="7"/>
      <c r="T30" s="7"/>
      <c r="U30" s="7"/>
      <c r="V30" s="6"/>
      <c r="W30" s="7"/>
      <c r="X30" s="7"/>
      <c r="Y30" s="7"/>
      <c r="Z30" s="7"/>
      <c r="AA30" s="6"/>
      <c r="AD30" s="7"/>
      <c r="AF30" s="10">
        <v>0</v>
      </c>
      <c r="AI30" s="7">
        <v>-12</v>
      </c>
      <c r="AK30" s="10">
        <v>-12</v>
      </c>
      <c r="AN30" s="7">
        <v>-711.70699999999999</v>
      </c>
      <c r="AP30" s="10">
        <v>-723.70699999999999</v>
      </c>
      <c r="AS30" s="7">
        <v>-64</v>
      </c>
      <c r="AU30" s="10">
        <v>-787.70699999999999</v>
      </c>
      <c r="AW30" s="1">
        <v>0</v>
      </c>
      <c r="AX30" s="7">
        <v>-1209.1446000000001</v>
      </c>
      <c r="AZ30" s="10">
        <v>-1996.8516</v>
      </c>
      <c r="BB30" s="1">
        <v>0</v>
      </c>
      <c r="BC30" s="7">
        <v>-2647.7449999999999</v>
      </c>
      <c r="BE30" s="10">
        <v>-4644.5965999999999</v>
      </c>
      <c r="BG30" s="1">
        <v>0</v>
      </c>
      <c r="BH30" s="7">
        <v>-1087.3340000000001</v>
      </c>
      <c r="BJ30" s="10">
        <v>-5731.9305999999997</v>
      </c>
    </row>
    <row r="31" spans="1:62" x14ac:dyDescent="0.3">
      <c r="D31" s="14"/>
      <c r="G31" s="6"/>
      <c r="H31" s="7"/>
      <c r="I31" s="7"/>
      <c r="J31" s="7"/>
      <c r="K31" s="7"/>
      <c r="L31" s="6"/>
      <c r="M31" s="7"/>
      <c r="N31" s="7"/>
      <c r="O31" s="7"/>
      <c r="P31" s="7"/>
      <c r="Q31" s="6"/>
      <c r="R31" s="7"/>
      <c r="S31" s="7"/>
      <c r="T31" s="7"/>
      <c r="U31" s="7"/>
      <c r="V31" s="6"/>
      <c r="W31" s="7"/>
      <c r="X31" s="7"/>
      <c r="Y31" s="7"/>
      <c r="Z31" s="7"/>
      <c r="AA31" s="6"/>
    </row>
    <row r="32" spans="1:62" ht="15" customHeight="1" x14ac:dyDescent="0.25">
      <c r="A32" s="1">
        <v>3</v>
      </c>
      <c r="B32" s="1">
        <v>1</v>
      </c>
      <c r="C32" s="30">
        <v>2</v>
      </c>
      <c r="D32" s="30"/>
      <c r="E32" s="9" t="s">
        <v>57</v>
      </c>
      <c r="F32" s="9"/>
      <c r="G32" s="10">
        <v>5112</v>
      </c>
      <c r="H32" s="11"/>
      <c r="I32" s="11">
        <v>1793</v>
      </c>
      <c r="J32" s="11">
        <v>0</v>
      </c>
      <c r="K32" s="11"/>
      <c r="L32" s="10">
        <f>G32+I32+J32</f>
        <v>6905</v>
      </c>
      <c r="M32" s="11"/>
      <c r="N32" s="11">
        <v>3908.4189999999999</v>
      </c>
      <c r="O32" s="11">
        <v>0</v>
      </c>
      <c r="P32" s="11"/>
      <c r="Q32" s="10">
        <v>10694.035</v>
      </c>
      <c r="R32" s="11"/>
      <c r="S32" s="11">
        <v>105.97384</v>
      </c>
      <c r="T32" s="11">
        <v>-5813</v>
      </c>
      <c r="U32" s="11"/>
      <c r="V32" s="10">
        <v>4987.0084399999996</v>
      </c>
      <c r="W32" s="11"/>
      <c r="X32" s="11">
        <v>97.494</v>
      </c>
      <c r="Y32" s="11">
        <v>0</v>
      </c>
      <c r="Z32" s="11"/>
      <c r="AA32" s="10">
        <f>V32+X32+Y32</f>
        <v>5084.5024399999993</v>
      </c>
      <c r="AB32" s="9"/>
      <c r="AC32" s="11">
        <v>221.63200000000001</v>
      </c>
      <c r="AD32" s="11">
        <v>0</v>
      </c>
      <c r="AF32" s="10">
        <v>5306.1344399999989</v>
      </c>
      <c r="AG32" s="9"/>
      <c r="AH32" s="11">
        <v>0</v>
      </c>
      <c r="AI32" s="11">
        <v>-5306.1344399999989</v>
      </c>
      <c r="AK32" s="10">
        <v>0</v>
      </c>
      <c r="AM32" s="11">
        <v>0</v>
      </c>
      <c r="AN32" s="11">
        <v>0</v>
      </c>
      <c r="AP32" s="10">
        <v>0</v>
      </c>
      <c r="AR32" s="11">
        <v>0</v>
      </c>
      <c r="AS32" s="11">
        <v>0</v>
      </c>
      <c r="AU32" s="10">
        <v>0</v>
      </c>
      <c r="AW32" s="11">
        <v>0</v>
      </c>
      <c r="AX32" s="11">
        <v>0</v>
      </c>
      <c r="AZ32" s="10">
        <v>0</v>
      </c>
      <c r="BB32" s="11">
        <v>0</v>
      </c>
      <c r="BC32" s="11">
        <v>0</v>
      </c>
      <c r="BE32" s="10">
        <v>0</v>
      </c>
      <c r="BG32" s="11">
        <v>0</v>
      </c>
      <c r="BH32" s="11">
        <v>0</v>
      </c>
      <c r="BJ32" s="10">
        <v>0</v>
      </c>
    </row>
    <row r="33" spans="1:62" ht="15" customHeight="1" x14ac:dyDescent="0.25">
      <c r="C33" s="23"/>
      <c r="D33" s="23"/>
      <c r="E33" s="9"/>
      <c r="F33" s="9"/>
      <c r="G33" s="10"/>
      <c r="H33" s="11"/>
      <c r="I33" s="11"/>
      <c r="J33" s="11"/>
      <c r="K33" s="11"/>
      <c r="L33" s="10"/>
      <c r="M33" s="11"/>
      <c r="N33" s="11"/>
      <c r="O33" s="11"/>
      <c r="P33" s="11"/>
      <c r="Q33" s="10"/>
      <c r="R33" s="11"/>
      <c r="S33" s="11"/>
      <c r="T33" s="11"/>
      <c r="U33" s="11"/>
      <c r="V33" s="10"/>
      <c r="W33" s="11"/>
      <c r="X33" s="11"/>
      <c r="Y33" s="11"/>
      <c r="Z33" s="11"/>
      <c r="AA33" s="10"/>
      <c r="AB33" s="9"/>
      <c r="AC33" s="11"/>
      <c r="AD33" s="11"/>
      <c r="AF33" s="10"/>
      <c r="AG33" s="9"/>
      <c r="AH33" s="11"/>
      <c r="AI33" s="11"/>
      <c r="AK33" s="10"/>
      <c r="AM33" s="11"/>
      <c r="AN33" s="11"/>
      <c r="AP33" s="10"/>
      <c r="AR33" s="11"/>
      <c r="AS33" s="11"/>
      <c r="AU33" s="10"/>
      <c r="AW33" s="11"/>
      <c r="AX33" s="11"/>
      <c r="AZ33" s="10"/>
      <c r="BB33" s="11"/>
      <c r="BC33" s="11"/>
      <c r="BE33" s="10"/>
      <c r="BG33" s="11"/>
      <c r="BH33" s="11"/>
      <c r="BJ33" s="10"/>
    </row>
    <row r="34" spans="1:62" s="2" customFormat="1" x14ac:dyDescent="0.3">
      <c r="D34" s="12"/>
      <c r="E34" s="12" t="s">
        <v>24</v>
      </c>
      <c r="G34" s="13">
        <f>SUM(G14:G32)</f>
        <v>20012</v>
      </c>
      <c r="H34" s="6"/>
      <c r="I34" s="13">
        <f>SUM(I14:I32)</f>
        <v>3536</v>
      </c>
      <c r="J34" s="13">
        <f>SUM(J14:J32)</f>
        <v>-2817</v>
      </c>
      <c r="K34" s="6"/>
      <c r="L34" s="13">
        <f>SUM(L14:L32)</f>
        <v>20731.576000000001</v>
      </c>
      <c r="M34" s="6"/>
      <c r="N34" s="13">
        <f>SUM(N14:N32)</f>
        <v>4939.3869999999997</v>
      </c>
      <c r="O34" s="13">
        <f>SUM(O14:O32)</f>
        <v>-1570.6860000000001</v>
      </c>
      <c r="P34" s="6"/>
      <c r="Q34" s="13">
        <f>SUM(Q14:Q32)</f>
        <v>23980.892999999996</v>
      </c>
      <c r="R34" s="6"/>
      <c r="S34" s="13">
        <f>SUM(S14:S32)</f>
        <v>12352.251770000001</v>
      </c>
      <c r="T34" s="13">
        <f>SUM(T14:T32)</f>
        <v>-13057.444</v>
      </c>
      <c r="U34" s="6"/>
      <c r="V34" s="13">
        <f>SUM(V14:V32)</f>
        <v>23275.9539</v>
      </c>
      <c r="W34" s="6"/>
      <c r="X34" s="13">
        <f>SUM(X14:X32)</f>
        <v>8646.7448000000004</v>
      </c>
      <c r="Y34" s="13" t="e">
        <f>SUM(Y14:Y32)</f>
        <v>#VALUE!</v>
      </c>
      <c r="Z34" s="6"/>
      <c r="AA34" s="13" t="e">
        <f>SUM(AA14:AA32)</f>
        <v>#VALUE!</v>
      </c>
      <c r="AC34" s="13">
        <f>SUM(AC14:AC32)</f>
        <v>10775.378999999999</v>
      </c>
      <c r="AD34" s="13" t="e">
        <f>SUM(AD14:AD32)</f>
        <v>#VALUE!</v>
      </c>
      <c r="AF34" s="13">
        <v>16096.333669999996</v>
      </c>
      <c r="AH34" s="13">
        <v>18051.39</v>
      </c>
      <c r="AI34" s="13">
        <v>-28304.534439999999</v>
      </c>
      <c r="AK34" s="13">
        <v>5843.1892300000027</v>
      </c>
      <c r="AM34" s="13">
        <v>12156.056</v>
      </c>
      <c r="AN34" s="13">
        <v>-17944.224999999999</v>
      </c>
      <c r="AP34" s="13">
        <v>55.020230000009519</v>
      </c>
      <c r="AR34" s="13">
        <v>28534.076999999997</v>
      </c>
      <c r="AS34" s="13">
        <v>-28534.453000000001</v>
      </c>
      <c r="AU34" s="13">
        <v>54.644229999987488</v>
      </c>
      <c r="AW34" s="13">
        <v>26551.0226</v>
      </c>
      <c r="AX34" s="13">
        <v>-26550.528600000001</v>
      </c>
      <c r="AZ34" s="13">
        <v>55.138230000002295</v>
      </c>
      <c r="BB34" s="13">
        <v>8174.1229999999996</v>
      </c>
      <c r="BC34" s="13">
        <v>-8173.7910000000002</v>
      </c>
      <c r="BE34" s="13">
        <v>55.470229999999901</v>
      </c>
      <c r="BG34" s="13">
        <v>8368.2019999999993</v>
      </c>
      <c r="BH34" s="13">
        <v>-8367.6689999999999</v>
      </c>
      <c r="BJ34" s="13">
        <v>56.003229999998439</v>
      </c>
    </row>
    <row r="35" spans="1:62" x14ac:dyDescent="0.3">
      <c r="D35" s="14"/>
      <c r="G35" s="6"/>
      <c r="H35" s="7"/>
      <c r="I35" s="7"/>
      <c r="J35" s="7"/>
      <c r="K35" s="7"/>
      <c r="L35" s="6"/>
      <c r="M35" s="7"/>
      <c r="N35" s="7"/>
      <c r="O35" s="7"/>
      <c r="P35" s="7"/>
      <c r="Q35" s="6"/>
      <c r="R35" s="7"/>
      <c r="S35" s="7"/>
      <c r="T35" s="7"/>
      <c r="U35" s="7"/>
      <c r="V35" s="6"/>
      <c r="W35" s="7"/>
      <c r="X35" s="7"/>
      <c r="Y35" s="7"/>
      <c r="Z35" s="7"/>
      <c r="AA35" s="8"/>
    </row>
    <row r="36" spans="1:62" x14ac:dyDescent="0.3">
      <c r="C36" s="31" t="s">
        <v>58</v>
      </c>
      <c r="D36" s="31"/>
      <c r="E36" s="2" t="s">
        <v>76</v>
      </c>
      <c r="G36" s="6"/>
      <c r="H36" s="7"/>
      <c r="I36" s="7"/>
      <c r="J36" s="7"/>
      <c r="K36" s="7"/>
      <c r="L36" s="6"/>
      <c r="M36" s="7"/>
      <c r="N36" s="7"/>
      <c r="O36" s="7"/>
      <c r="P36" s="7"/>
      <c r="Q36" s="6"/>
      <c r="R36" s="7"/>
      <c r="S36" s="7"/>
      <c r="T36" s="7"/>
      <c r="U36" s="7"/>
      <c r="V36" s="6"/>
      <c r="W36" s="7"/>
      <c r="X36" s="7"/>
      <c r="Y36" s="7"/>
      <c r="Z36" s="7"/>
      <c r="AA36" s="8"/>
    </row>
    <row r="37" spans="1:62" x14ac:dyDescent="0.3">
      <c r="C37" s="24"/>
      <c r="D37" s="24"/>
      <c r="E37" s="2"/>
      <c r="G37" s="6"/>
      <c r="H37" s="7"/>
      <c r="I37" s="7"/>
      <c r="J37" s="7"/>
      <c r="K37" s="7"/>
      <c r="L37" s="6"/>
      <c r="M37" s="7"/>
      <c r="N37" s="7"/>
      <c r="O37" s="7"/>
      <c r="P37" s="7"/>
      <c r="Q37" s="6"/>
      <c r="R37" s="7"/>
      <c r="S37" s="7"/>
      <c r="T37" s="7"/>
      <c r="U37" s="7"/>
      <c r="V37" s="6"/>
      <c r="W37" s="7"/>
      <c r="X37" s="7"/>
      <c r="Y37" s="7"/>
      <c r="Z37" s="7"/>
      <c r="AA37" s="8"/>
    </row>
    <row r="38" spans="1:62" ht="15" customHeight="1" x14ac:dyDescent="0.25">
      <c r="A38" s="1">
        <v>2</v>
      </c>
      <c r="B38" s="1">
        <v>2</v>
      </c>
      <c r="C38" s="30">
        <v>1</v>
      </c>
      <c r="D38" s="30"/>
      <c r="E38" s="9" t="s">
        <v>59</v>
      </c>
      <c r="F38" s="9"/>
      <c r="G38" s="10">
        <v>4379</v>
      </c>
      <c r="H38" s="11"/>
      <c r="I38" s="11">
        <v>0</v>
      </c>
      <c r="J38" s="11">
        <v>0</v>
      </c>
      <c r="K38" s="11"/>
      <c r="L38" s="10">
        <v>4378.7969999999996</v>
      </c>
      <c r="M38" s="11"/>
      <c r="N38" s="11">
        <v>0</v>
      </c>
      <c r="O38" s="11">
        <v>0</v>
      </c>
      <c r="P38" s="11"/>
      <c r="Q38" s="10">
        <f>L38+N38+O38</f>
        <v>4378.7969999999996</v>
      </c>
      <c r="R38" s="11"/>
      <c r="S38" s="11">
        <v>0</v>
      </c>
      <c r="T38" s="11">
        <v>0</v>
      </c>
      <c r="U38" s="11"/>
      <c r="V38" s="10">
        <v>4378.79756</v>
      </c>
      <c r="W38" s="11"/>
      <c r="X38" s="11">
        <v>0.183</v>
      </c>
      <c r="Y38" s="11">
        <v>-689.86599999999999</v>
      </c>
      <c r="Z38" s="11"/>
      <c r="AA38" s="10">
        <f>V38+X38+Y38</f>
        <v>3689.11456</v>
      </c>
      <c r="AB38" s="9"/>
      <c r="AC38" s="11">
        <v>0</v>
      </c>
      <c r="AD38" s="11">
        <f>-763.451-1</f>
        <v>-764.45100000000002</v>
      </c>
      <c r="AF38" s="10">
        <v>2924.66356</v>
      </c>
      <c r="AG38" s="9"/>
      <c r="AH38" s="11">
        <v>0</v>
      </c>
      <c r="AI38" s="11">
        <v>0</v>
      </c>
      <c r="AK38" s="10">
        <v>2924.66356</v>
      </c>
      <c r="AM38" s="11">
        <v>0</v>
      </c>
      <c r="AN38" s="11">
        <v>0</v>
      </c>
      <c r="AP38" s="10">
        <v>2924.66356</v>
      </c>
      <c r="AR38" s="11">
        <v>0</v>
      </c>
      <c r="AS38" s="11">
        <v>0</v>
      </c>
      <c r="AU38" s="10">
        <v>2924.66356</v>
      </c>
      <c r="AW38" s="11">
        <v>0</v>
      </c>
      <c r="AX38" s="11">
        <v>0</v>
      </c>
      <c r="AZ38" s="10">
        <v>2924.66356</v>
      </c>
      <c r="BB38" s="11">
        <v>0</v>
      </c>
      <c r="BC38" s="11">
        <v>0</v>
      </c>
      <c r="BE38" s="10">
        <v>2924.66356</v>
      </c>
      <c r="BG38" s="11">
        <v>0</v>
      </c>
      <c r="BH38" s="11">
        <v>0</v>
      </c>
      <c r="BJ38" s="10">
        <v>2924.66356</v>
      </c>
    </row>
    <row r="39" spans="1:62" x14ac:dyDescent="0.3">
      <c r="D39" s="14"/>
      <c r="G39" s="6"/>
      <c r="H39" s="7"/>
      <c r="I39" s="7"/>
      <c r="J39" s="7"/>
      <c r="K39" s="7"/>
      <c r="L39" s="6"/>
      <c r="M39" s="7"/>
      <c r="N39" s="7"/>
      <c r="O39" s="7"/>
      <c r="P39" s="7"/>
      <c r="Q39" s="6"/>
      <c r="R39" s="7"/>
      <c r="S39" s="7"/>
      <c r="T39" s="7"/>
      <c r="U39" s="7"/>
      <c r="V39" s="6"/>
      <c r="W39" s="7"/>
      <c r="X39" s="7"/>
      <c r="Y39" s="7"/>
      <c r="Z39" s="7"/>
      <c r="AA39" s="6"/>
    </row>
    <row r="40" spans="1:62" ht="15" customHeight="1" x14ac:dyDescent="0.25">
      <c r="A40" s="1">
        <v>4</v>
      </c>
      <c r="B40" s="1">
        <v>2</v>
      </c>
      <c r="C40" s="30">
        <v>2</v>
      </c>
      <c r="D40" s="30"/>
      <c r="E40" s="9" t="s">
        <v>60</v>
      </c>
      <c r="F40" s="9"/>
      <c r="G40" s="10">
        <v>1670</v>
      </c>
      <c r="H40" s="11"/>
      <c r="I40" s="11">
        <v>140</v>
      </c>
      <c r="J40" s="11">
        <f>-67-42-2-39-2-15-17-113</f>
        <v>-297</v>
      </c>
      <c r="K40" s="11"/>
      <c r="L40" s="10">
        <f>G40+I40+J40</f>
        <v>1513</v>
      </c>
      <c r="M40" s="11"/>
      <c r="N40" s="11">
        <v>140.17400000000001</v>
      </c>
      <c r="O40" s="11">
        <v>-586.45799999999997</v>
      </c>
      <c r="P40" s="11"/>
      <c r="Q40" s="10">
        <f>L40+N40+O40</f>
        <v>1066.7159999999999</v>
      </c>
      <c r="R40" s="11"/>
      <c r="S40" s="11">
        <v>124.864</v>
      </c>
      <c r="T40" s="11">
        <v>-531.154</v>
      </c>
      <c r="U40" s="11"/>
      <c r="V40" s="10">
        <v>660.27499999999998</v>
      </c>
      <c r="W40" s="11"/>
      <c r="X40" s="11">
        <v>200.745</v>
      </c>
      <c r="Y40" s="11">
        <v>-492.80500000000001</v>
      </c>
      <c r="Z40" s="11"/>
      <c r="AA40" s="10">
        <f>V40+X40+Y40</f>
        <v>368.21499999999997</v>
      </c>
      <c r="AB40" s="9"/>
      <c r="AC40" s="11">
        <v>1588.0340000000001</v>
      </c>
      <c r="AD40" s="11">
        <f>-122.563</f>
        <v>-122.563</v>
      </c>
      <c r="AF40" s="10">
        <v>1833.6859999999999</v>
      </c>
      <c r="AG40" s="9"/>
      <c r="AH40" s="11">
        <v>217.47</v>
      </c>
      <c r="AI40" s="11">
        <v>-406.77800000000002</v>
      </c>
      <c r="AK40" s="10">
        <v>1644.3779999999999</v>
      </c>
      <c r="AM40" s="11">
        <v>0</v>
      </c>
      <c r="AN40" s="11">
        <v>0</v>
      </c>
      <c r="AP40" s="10">
        <v>1644.3779999999999</v>
      </c>
      <c r="AR40" s="11">
        <v>0</v>
      </c>
      <c r="AS40" s="11">
        <v>0</v>
      </c>
      <c r="AU40" s="10">
        <v>1644.3779999999999</v>
      </c>
      <c r="AW40" s="11">
        <v>0</v>
      </c>
      <c r="AX40" s="11">
        <v>0</v>
      </c>
      <c r="AZ40" s="10">
        <v>1644.3779999999999</v>
      </c>
      <c r="BB40" s="11">
        <v>0</v>
      </c>
      <c r="BC40" s="11">
        <v>0</v>
      </c>
      <c r="BE40" s="10">
        <v>1644.3779999999999</v>
      </c>
      <c r="BG40" s="11">
        <v>0</v>
      </c>
      <c r="BH40" s="11">
        <v>0</v>
      </c>
      <c r="BJ40" s="10">
        <v>1644.3779999999999</v>
      </c>
    </row>
    <row r="41" spans="1:62" x14ac:dyDescent="0.3">
      <c r="D41" s="14"/>
      <c r="G41" s="6"/>
      <c r="H41" s="7"/>
      <c r="I41" s="7"/>
      <c r="J41" s="7"/>
      <c r="K41" s="7"/>
      <c r="L41" s="6"/>
      <c r="M41" s="7"/>
      <c r="N41" s="7"/>
      <c r="O41" s="7"/>
      <c r="P41" s="7"/>
      <c r="Q41" s="6"/>
      <c r="R41" s="7"/>
      <c r="S41" s="7"/>
      <c r="T41" s="7"/>
      <c r="U41" s="7"/>
      <c r="V41" s="6"/>
      <c r="W41" s="7"/>
      <c r="X41" s="7"/>
      <c r="Y41" s="7"/>
      <c r="Z41" s="7"/>
      <c r="AA41" s="6"/>
    </row>
    <row r="42" spans="1:62" ht="15" customHeight="1" x14ac:dyDescent="0.25">
      <c r="A42" s="1">
        <v>6</v>
      </c>
      <c r="B42" s="1">
        <v>2</v>
      </c>
      <c r="C42" s="30">
        <v>3</v>
      </c>
      <c r="D42" s="30"/>
      <c r="E42" s="9" t="s">
        <v>61</v>
      </c>
      <c r="F42" s="9"/>
      <c r="G42" s="10">
        <v>1830</v>
      </c>
      <c r="H42" s="11"/>
      <c r="I42" s="11">
        <v>341</v>
      </c>
      <c r="J42" s="11">
        <v>0</v>
      </c>
      <c r="K42" s="11"/>
      <c r="L42" s="10">
        <f>G42+I42+J42</f>
        <v>2171</v>
      </c>
      <c r="M42" s="11"/>
      <c r="N42" s="11">
        <v>210.322</v>
      </c>
      <c r="O42" s="11">
        <v>0</v>
      </c>
      <c r="P42" s="11"/>
      <c r="Q42" s="10">
        <v>2381.0529999999999</v>
      </c>
      <c r="R42" s="11"/>
      <c r="S42" s="11">
        <v>210.322</v>
      </c>
      <c r="T42" s="11">
        <v>0</v>
      </c>
      <c r="U42" s="11"/>
      <c r="V42" s="10">
        <v>2591.375</v>
      </c>
      <c r="W42" s="11"/>
      <c r="X42" s="11">
        <v>2015.7438199999999</v>
      </c>
      <c r="Y42" s="11"/>
      <c r="Z42" s="11"/>
      <c r="AA42" s="10">
        <f>V42+X42+Y42</f>
        <v>4607.1188199999997</v>
      </c>
      <c r="AB42" s="9"/>
      <c r="AC42" s="11">
        <v>3642.3319999999999</v>
      </c>
      <c r="AD42" s="11">
        <v>0</v>
      </c>
      <c r="AF42" s="10">
        <v>8249.45082</v>
      </c>
      <c r="AG42" s="9"/>
      <c r="AH42" s="11">
        <v>200</v>
      </c>
      <c r="AI42" s="11">
        <v>-12</v>
      </c>
      <c r="AK42" s="10">
        <v>8437.45082</v>
      </c>
      <c r="AM42" s="11">
        <v>200</v>
      </c>
      <c r="AN42" s="11">
        <v>-792</v>
      </c>
      <c r="AP42" s="10">
        <v>7845.45082</v>
      </c>
      <c r="AR42" s="11">
        <v>200</v>
      </c>
      <c r="AS42" s="11">
        <v>-64</v>
      </c>
      <c r="AU42" s="10">
        <v>7981.45082</v>
      </c>
      <c r="AW42" s="11">
        <v>200</v>
      </c>
      <c r="AX42" s="11">
        <v>-1209.1446000000001</v>
      </c>
      <c r="AZ42" s="10">
        <v>6972.3062200000004</v>
      </c>
      <c r="BB42" s="11">
        <v>200</v>
      </c>
      <c r="BC42" s="11">
        <v>-2647.7449999999999</v>
      </c>
      <c r="BE42" s="10">
        <v>4524.5612200000005</v>
      </c>
      <c r="BG42" s="11">
        <v>200</v>
      </c>
      <c r="BH42" s="11">
        <v>-1087.3340000000001</v>
      </c>
      <c r="BJ42" s="10">
        <v>3637.2272200000007</v>
      </c>
    </row>
    <row r="43" spans="1:62" ht="15" customHeight="1" x14ac:dyDescent="0.25">
      <c r="C43" s="23"/>
      <c r="D43" s="23"/>
      <c r="E43" s="9"/>
      <c r="F43" s="9"/>
      <c r="G43" s="10"/>
      <c r="H43" s="11"/>
      <c r="I43" s="11"/>
      <c r="J43" s="11"/>
      <c r="K43" s="11"/>
      <c r="L43" s="10"/>
      <c r="M43" s="11"/>
      <c r="N43" s="11"/>
      <c r="O43" s="11"/>
      <c r="P43" s="11"/>
      <c r="Q43" s="10"/>
      <c r="R43" s="11"/>
      <c r="S43" s="11"/>
      <c r="T43" s="11"/>
      <c r="U43" s="11"/>
      <c r="V43" s="10"/>
      <c r="W43" s="11"/>
      <c r="X43" s="11"/>
      <c r="Y43" s="11"/>
      <c r="Z43" s="11"/>
      <c r="AA43" s="10"/>
      <c r="AB43" s="9"/>
      <c r="AC43" s="11"/>
      <c r="AD43" s="11"/>
      <c r="AF43" s="10"/>
      <c r="AG43" s="9"/>
      <c r="AH43" s="11"/>
      <c r="AI43" s="11"/>
      <c r="AK43" s="10"/>
      <c r="AM43" s="11"/>
      <c r="AN43" s="11"/>
      <c r="AP43" s="10"/>
      <c r="AR43" s="11"/>
      <c r="AS43" s="11"/>
      <c r="AU43" s="10"/>
      <c r="AW43" s="11"/>
      <c r="AX43" s="11"/>
      <c r="AZ43" s="10"/>
      <c r="BB43" s="11"/>
      <c r="BC43" s="11"/>
      <c r="BE43" s="10"/>
      <c r="BG43" s="11"/>
      <c r="BH43" s="11"/>
      <c r="BJ43" s="10"/>
    </row>
    <row r="44" spans="1:62" x14ac:dyDescent="0.3">
      <c r="C44" s="29">
        <v>4</v>
      </c>
      <c r="D44" s="29"/>
      <c r="E44" s="1" t="s">
        <v>62</v>
      </c>
      <c r="G44" s="6"/>
      <c r="H44" s="7"/>
      <c r="I44" s="7"/>
      <c r="J44" s="7"/>
      <c r="K44" s="7"/>
      <c r="L44" s="6"/>
      <c r="M44" s="7"/>
      <c r="N44" s="7"/>
      <c r="O44" s="7"/>
      <c r="P44" s="7"/>
      <c r="Q44" s="6"/>
      <c r="R44" s="7"/>
      <c r="S44" s="7"/>
      <c r="T44" s="7"/>
      <c r="U44" s="7"/>
      <c r="V44" s="6"/>
      <c r="W44" s="7"/>
      <c r="X44" s="7"/>
      <c r="Y44" s="7"/>
      <c r="Z44" s="7"/>
      <c r="AA44" s="6"/>
    </row>
    <row r="45" spans="1:62" x14ac:dyDescent="0.3">
      <c r="A45" s="1">
        <v>3</v>
      </c>
      <c r="B45" s="1">
        <v>2</v>
      </c>
      <c r="D45" s="16" t="s">
        <v>28</v>
      </c>
      <c r="E45" s="17" t="s">
        <v>63</v>
      </c>
      <c r="G45" s="6">
        <v>149</v>
      </c>
      <c r="H45" s="7"/>
      <c r="I45" s="7">
        <v>0</v>
      </c>
      <c r="J45" s="7">
        <v>0</v>
      </c>
      <c r="K45" s="7"/>
      <c r="L45" s="6">
        <f>G45+I45+J45</f>
        <v>149</v>
      </c>
      <c r="M45" s="7"/>
      <c r="N45" s="7">
        <v>0</v>
      </c>
      <c r="O45" s="7">
        <v>0</v>
      </c>
      <c r="P45" s="7"/>
      <c r="Q45" s="6">
        <f t="shared" ref="Q45:Q50" si="3">L45+N45+O45</f>
        <v>149</v>
      </c>
      <c r="R45" s="7"/>
      <c r="S45" s="7">
        <v>0</v>
      </c>
      <c r="T45" s="7">
        <v>0</v>
      </c>
      <c r="U45" s="7"/>
      <c r="V45" s="6">
        <f t="shared" ref="V45" si="4">Q45+S45+T45</f>
        <v>149</v>
      </c>
      <c r="W45" s="7"/>
      <c r="X45" s="7">
        <v>0</v>
      </c>
      <c r="Y45" s="7">
        <v>0</v>
      </c>
      <c r="Z45" s="7"/>
      <c r="AA45" s="6">
        <f t="shared" ref="AA45:AA52" si="5">V45+X45+Y45</f>
        <v>149</v>
      </c>
      <c r="AC45" s="1">
        <v>0</v>
      </c>
      <c r="AD45" s="1">
        <v>0</v>
      </c>
      <c r="AF45" s="10">
        <v>149</v>
      </c>
      <c r="AH45" s="1">
        <v>0</v>
      </c>
      <c r="AI45" s="7">
        <v>0</v>
      </c>
      <c r="AK45" s="10">
        <v>149</v>
      </c>
      <c r="AM45" s="1">
        <v>0</v>
      </c>
      <c r="AN45" s="1">
        <v>0</v>
      </c>
      <c r="AP45" s="10">
        <v>149</v>
      </c>
      <c r="AR45" s="1">
        <v>0</v>
      </c>
      <c r="AS45" s="1">
        <v>0</v>
      </c>
      <c r="AU45" s="10">
        <v>149</v>
      </c>
      <c r="AW45" s="1">
        <v>0</v>
      </c>
      <c r="AX45" s="1">
        <v>0</v>
      </c>
      <c r="AZ45" s="10">
        <v>149</v>
      </c>
      <c r="BB45" s="1">
        <v>0</v>
      </c>
      <c r="BC45" s="1">
        <v>0</v>
      </c>
      <c r="BE45" s="10">
        <v>149</v>
      </c>
      <c r="BG45" s="1">
        <v>0</v>
      </c>
      <c r="BH45" s="1">
        <v>0</v>
      </c>
      <c r="BJ45" s="10">
        <v>149</v>
      </c>
    </row>
    <row r="46" spans="1:62" x14ac:dyDescent="0.3">
      <c r="A46" s="1">
        <v>3</v>
      </c>
      <c r="B46" s="1">
        <v>2</v>
      </c>
      <c r="D46" s="16" t="s">
        <v>30</v>
      </c>
      <c r="E46" s="17" t="s">
        <v>64</v>
      </c>
      <c r="G46" s="6">
        <v>372</v>
      </c>
      <c r="H46" s="7"/>
      <c r="I46" s="7">
        <v>31</v>
      </c>
      <c r="J46" s="7">
        <v>-147</v>
      </c>
      <c r="K46" s="7"/>
      <c r="L46" s="6">
        <f>G46+I46+J46</f>
        <v>256</v>
      </c>
      <c r="M46" s="7"/>
      <c r="N46" s="7">
        <v>43.003</v>
      </c>
      <c r="O46" s="7">
        <v>-11.606</v>
      </c>
      <c r="P46" s="7"/>
      <c r="Q46" s="6">
        <f t="shared" si="3"/>
        <v>287.39699999999999</v>
      </c>
      <c r="R46" s="7"/>
      <c r="S46" s="7">
        <v>31.035</v>
      </c>
      <c r="T46" s="7">
        <v>-24.193000000000001</v>
      </c>
      <c r="U46" s="7"/>
      <c r="V46" s="6">
        <v>293.91399999999999</v>
      </c>
      <c r="W46" s="7"/>
      <c r="X46" s="7">
        <v>0</v>
      </c>
      <c r="Y46" s="7">
        <v>-5.9870000000000001</v>
      </c>
      <c r="Z46" s="7"/>
      <c r="AA46" s="6">
        <f t="shared" si="5"/>
        <v>287.92699999999996</v>
      </c>
      <c r="AC46" s="25">
        <v>267</v>
      </c>
      <c r="AD46" s="7">
        <v>-9.1999999999999993</v>
      </c>
      <c r="AF46" s="10">
        <v>545.72699999999986</v>
      </c>
      <c r="AH46" s="1">
        <v>0</v>
      </c>
      <c r="AI46" s="7">
        <v>-183.76399999999998</v>
      </c>
      <c r="AK46" s="10">
        <v>361.96299999999985</v>
      </c>
      <c r="AM46" s="1">
        <v>0</v>
      </c>
      <c r="AN46" s="1">
        <v>0</v>
      </c>
      <c r="AP46" s="10">
        <v>361.96299999999985</v>
      </c>
      <c r="AR46" s="1">
        <v>0</v>
      </c>
      <c r="AS46" s="1">
        <v>0</v>
      </c>
      <c r="AU46" s="10">
        <v>361.96299999999985</v>
      </c>
      <c r="AW46" s="1">
        <v>0</v>
      </c>
      <c r="AX46" s="1">
        <v>0</v>
      </c>
      <c r="AZ46" s="10">
        <v>361.96299999999985</v>
      </c>
      <c r="BB46" s="1">
        <v>0</v>
      </c>
      <c r="BC46" s="1">
        <v>0</v>
      </c>
      <c r="BE46" s="10">
        <v>361.96299999999985</v>
      </c>
      <c r="BG46" s="1">
        <v>0</v>
      </c>
      <c r="BH46" s="1">
        <v>0</v>
      </c>
      <c r="BJ46" s="10">
        <v>361.96299999999985</v>
      </c>
    </row>
    <row r="47" spans="1:62" x14ac:dyDescent="0.3">
      <c r="A47" s="1">
        <v>8</v>
      </c>
      <c r="B47" s="1">
        <v>2</v>
      </c>
      <c r="D47" s="16" t="s">
        <v>32</v>
      </c>
      <c r="E47" s="17" t="s">
        <v>65</v>
      </c>
      <c r="G47" s="6">
        <v>220</v>
      </c>
      <c r="H47" s="7"/>
      <c r="I47" s="7">
        <v>102</v>
      </c>
      <c r="J47" s="7">
        <v>-6</v>
      </c>
      <c r="K47" s="7"/>
      <c r="L47" s="6">
        <v>316.75299999999999</v>
      </c>
      <c r="M47" s="7"/>
      <c r="N47" s="7">
        <v>37.012</v>
      </c>
      <c r="O47" s="7">
        <f>-177.34-1.621</f>
        <v>-178.96100000000001</v>
      </c>
      <c r="P47" s="7"/>
      <c r="Q47" s="6">
        <f t="shared" si="3"/>
        <v>174.80399999999997</v>
      </c>
      <c r="R47" s="7"/>
      <c r="S47" s="7">
        <v>0</v>
      </c>
      <c r="T47" s="7">
        <f>-110.685</f>
        <v>-110.685</v>
      </c>
      <c r="U47" s="7"/>
      <c r="V47" s="6">
        <v>64.119</v>
      </c>
      <c r="W47" s="7"/>
      <c r="X47" s="7">
        <v>0</v>
      </c>
      <c r="Y47" s="7">
        <v>0</v>
      </c>
      <c r="Z47" s="7"/>
      <c r="AA47" s="6">
        <f t="shared" si="5"/>
        <v>64.119</v>
      </c>
      <c r="AC47" s="25">
        <v>0</v>
      </c>
      <c r="AD47" s="1">
        <v>0</v>
      </c>
      <c r="AF47" s="10">
        <v>64.119</v>
      </c>
      <c r="AH47" s="1">
        <v>0</v>
      </c>
      <c r="AI47" s="1">
        <v>0</v>
      </c>
      <c r="AK47" s="10">
        <v>64.119</v>
      </c>
      <c r="AM47" s="1">
        <v>0</v>
      </c>
      <c r="AN47" s="1">
        <v>0</v>
      </c>
      <c r="AP47" s="10">
        <v>64.119</v>
      </c>
      <c r="AR47" s="1">
        <v>0</v>
      </c>
      <c r="AS47" s="1">
        <v>0</v>
      </c>
      <c r="AU47" s="10">
        <v>64.119</v>
      </c>
      <c r="AW47" s="1">
        <v>0</v>
      </c>
      <c r="AX47" s="1">
        <v>0</v>
      </c>
      <c r="AZ47" s="10">
        <v>64.119</v>
      </c>
      <c r="BB47" s="1">
        <v>0</v>
      </c>
      <c r="BC47" s="1">
        <v>0</v>
      </c>
      <c r="BE47" s="10">
        <v>64.119</v>
      </c>
      <c r="BG47" s="1">
        <v>0</v>
      </c>
      <c r="BH47" s="1">
        <v>0</v>
      </c>
      <c r="BJ47" s="10">
        <v>64.119</v>
      </c>
    </row>
    <row r="48" spans="1:62" x14ac:dyDescent="0.3">
      <c r="A48" s="1">
        <v>3</v>
      </c>
      <c r="B48" s="1">
        <v>2</v>
      </c>
      <c r="D48" s="16" t="s">
        <v>34</v>
      </c>
      <c r="E48" s="17" t="s">
        <v>66</v>
      </c>
      <c r="G48" s="6">
        <v>310</v>
      </c>
      <c r="H48" s="7"/>
      <c r="I48" s="7">
        <v>158</v>
      </c>
      <c r="J48" s="7">
        <v>-124</v>
      </c>
      <c r="K48" s="7"/>
      <c r="L48" s="6">
        <f>G48+I48+J48</f>
        <v>344</v>
      </c>
      <c r="M48" s="7"/>
      <c r="N48" s="7">
        <v>0</v>
      </c>
      <c r="O48" s="7">
        <v>-150</v>
      </c>
      <c r="P48" s="7"/>
      <c r="Q48" s="6">
        <f t="shared" si="3"/>
        <v>194</v>
      </c>
      <c r="R48" s="7"/>
      <c r="S48" s="7">
        <v>150</v>
      </c>
      <c r="T48" s="7">
        <v>-39</v>
      </c>
      <c r="U48" s="7"/>
      <c r="V48" s="6">
        <v>305.09199999999998</v>
      </c>
      <c r="W48" s="7"/>
      <c r="X48" s="7">
        <v>150</v>
      </c>
      <c r="Y48" s="7">
        <v>-117.298</v>
      </c>
      <c r="Z48" s="7"/>
      <c r="AA48" s="6">
        <f t="shared" si="5"/>
        <v>337.79399999999998</v>
      </c>
      <c r="AC48" s="25">
        <v>150</v>
      </c>
      <c r="AD48" s="7">
        <v>-150</v>
      </c>
      <c r="AF48" s="10">
        <v>337.79399999999998</v>
      </c>
      <c r="AH48" s="7">
        <v>150</v>
      </c>
      <c r="AI48" s="7">
        <v>-150</v>
      </c>
      <c r="AK48" s="10">
        <v>337.79399999999998</v>
      </c>
      <c r="AM48" s="7">
        <v>150</v>
      </c>
      <c r="AN48" s="7">
        <v>-150</v>
      </c>
      <c r="AP48" s="10">
        <v>337.79399999999998</v>
      </c>
      <c r="AR48" s="7">
        <v>150</v>
      </c>
      <c r="AS48" s="7">
        <v>-150</v>
      </c>
      <c r="AU48" s="10">
        <v>337.79399999999998</v>
      </c>
      <c r="AW48" s="7">
        <v>150</v>
      </c>
      <c r="AX48" s="7">
        <v>-150</v>
      </c>
      <c r="AZ48" s="10">
        <v>337.79399999999998</v>
      </c>
      <c r="BB48" s="7">
        <v>150</v>
      </c>
      <c r="BC48" s="7">
        <v>-150</v>
      </c>
      <c r="BE48" s="10">
        <v>337.79399999999998</v>
      </c>
      <c r="BG48" s="7">
        <v>150</v>
      </c>
      <c r="BH48" s="7">
        <v>-150</v>
      </c>
      <c r="BJ48" s="10">
        <v>337.79399999999998</v>
      </c>
    </row>
    <row r="49" spans="1:62" x14ac:dyDescent="0.3">
      <c r="A49" s="1">
        <v>3</v>
      </c>
      <c r="B49" s="1">
        <v>2</v>
      </c>
      <c r="D49" s="16" t="s">
        <v>36</v>
      </c>
      <c r="E49" s="17" t="s">
        <v>67</v>
      </c>
      <c r="G49" s="6">
        <v>596</v>
      </c>
      <c r="H49" s="7"/>
      <c r="I49" s="7">
        <v>1446</v>
      </c>
      <c r="J49" s="7">
        <v>-53</v>
      </c>
      <c r="K49" s="7"/>
      <c r="L49" s="6">
        <f>G49+I49+J49</f>
        <v>1989</v>
      </c>
      <c r="M49" s="7"/>
      <c r="N49" s="7">
        <v>2065.5300000000002</v>
      </c>
      <c r="O49" s="7">
        <f>-267.038-3.193</f>
        <v>-270.23099999999999</v>
      </c>
      <c r="P49" s="7"/>
      <c r="Q49" s="6">
        <f t="shared" si="3"/>
        <v>3784.299</v>
      </c>
      <c r="R49" s="7"/>
      <c r="S49" s="7">
        <v>1484.288</v>
      </c>
      <c r="T49" s="7">
        <v>-780.36300000000006</v>
      </c>
      <c r="U49" s="7"/>
      <c r="V49" s="6">
        <v>4488.2767800000001</v>
      </c>
      <c r="W49" s="7"/>
      <c r="X49" s="7">
        <v>928.97400000000005</v>
      </c>
      <c r="Y49" s="7">
        <v>-1824.2619999999999</v>
      </c>
      <c r="Z49" s="7"/>
      <c r="AA49" s="6">
        <f t="shared" si="5"/>
        <v>3592.9887800000006</v>
      </c>
      <c r="AC49" s="21">
        <v>1807</v>
      </c>
      <c r="AD49" s="7">
        <f>-934-1</f>
        <v>-935</v>
      </c>
      <c r="AF49" s="10">
        <v>4464.9887800000006</v>
      </c>
      <c r="AH49" s="1">
        <v>0</v>
      </c>
      <c r="AI49" s="7">
        <v>-1040.18</v>
      </c>
      <c r="AK49" s="10">
        <v>3424.8087800000003</v>
      </c>
      <c r="AM49" s="1">
        <v>0</v>
      </c>
      <c r="AN49" s="7">
        <v>-575.26700000000005</v>
      </c>
      <c r="AP49" s="10">
        <v>2849.5417800000005</v>
      </c>
      <c r="AR49" s="1">
        <v>0</v>
      </c>
      <c r="AS49" s="7">
        <v>0</v>
      </c>
      <c r="AU49" s="10">
        <v>2849.5417800000005</v>
      </c>
      <c r="AW49" s="1">
        <v>0</v>
      </c>
      <c r="AX49" s="7">
        <v>0</v>
      </c>
      <c r="AZ49" s="10">
        <v>2849.5417800000005</v>
      </c>
      <c r="BB49" s="1">
        <v>0</v>
      </c>
      <c r="BC49" s="7">
        <v>0</v>
      </c>
      <c r="BE49" s="10">
        <v>2849.5417800000005</v>
      </c>
      <c r="BG49" s="1">
        <v>0</v>
      </c>
      <c r="BH49" s="7">
        <v>0</v>
      </c>
      <c r="BJ49" s="10">
        <v>2849.5417800000005</v>
      </c>
    </row>
    <row r="50" spans="1:62" x14ac:dyDescent="0.3">
      <c r="A50" s="1">
        <v>8</v>
      </c>
      <c r="B50" s="1">
        <v>2</v>
      </c>
      <c r="D50" s="16" t="s">
        <v>37</v>
      </c>
      <c r="E50" s="17" t="s">
        <v>68</v>
      </c>
      <c r="G50" s="6">
        <v>63</v>
      </c>
      <c r="H50" s="7"/>
      <c r="I50" s="7">
        <v>0</v>
      </c>
      <c r="J50" s="7">
        <v>0</v>
      </c>
      <c r="K50" s="7"/>
      <c r="L50" s="6">
        <v>63.716999999999999</v>
      </c>
      <c r="M50" s="7"/>
      <c r="N50" s="7">
        <v>0</v>
      </c>
      <c r="O50" s="7">
        <v>0</v>
      </c>
      <c r="P50" s="7"/>
      <c r="Q50" s="6">
        <f t="shared" si="3"/>
        <v>63.716999999999999</v>
      </c>
      <c r="R50" s="7"/>
      <c r="S50" s="7">
        <v>0</v>
      </c>
      <c r="T50" s="7">
        <v>0</v>
      </c>
      <c r="U50" s="7"/>
      <c r="V50" s="6">
        <v>63.716999999999999</v>
      </c>
      <c r="W50" s="7"/>
      <c r="X50" s="7">
        <v>0</v>
      </c>
      <c r="Y50" s="7">
        <v>0</v>
      </c>
      <c r="Z50" s="7"/>
      <c r="AA50" s="6">
        <f t="shared" si="5"/>
        <v>63.716999999999999</v>
      </c>
      <c r="AC50" s="1">
        <v>0</v>
      </c>
      <c r="AD50" s="1">
        <v>0</v>
      </c>
      <c r="AF50" s="10">
        <v>63.716999999999999</v>
      </c>
      <c r="AH50" s="1">
        <v>0</v>
      </c>
      <c r="AI50" s="19">
        <v>-63.716999999999999</v>
      </c>
      <c r="AK50" s="10">
        <v>0</v>
      </c>
      <c r="AM50" s="1">
        <v>0</v>
      </c>
      <c r="AN50" s="1">
        <v>0</v>
      </c>
      <c r="AP50" s="10">
        <v>0</v>
      </c>
      <c r="AR50" s="1">
        <v>0</v>
      </c>
      <c r="AS50" s="1">
        <v>0</v>
      </c>
      <c r="AU50" s="10">
        <v>0</v>
      </c>
      <c r="AW50" s="1">
        <v>0</v>
      </c>
      <c r="AX50" s="1">
        <v>0</v>
      </c>
      <c r="AZ50" s="10">
        <v>0</v>
      </c>
      <c r="BB50" s="1">
        <v>0</v>
      </c>
      <c r="BC50" s="1">
        <v>0</v>
      </c>
      <c r="BE50" s="10">
        <v>0</v>
      </c>
      <c r="BG50" s="1">
        <v>0</v>
      </c>
      <c r="BH50" s="1">
        <v>0</v>
      </c>
      <c r="BJ50" s="10">
        <v>0</v>
      </c>
    </row>
    <row r="51" spans="1:62" x14ac:dyDescent="0.3">
      <c r="B51" s="1">
        <v>2</v>
      </c>
      <c r="D51" s="16" t="s">
        <v>50</v>
      </c>
      <c r="E51" s="17" t="s">
        <v>69</v>
      </c>
      <c r="G51" s="6"/>
      <c r="H51" s="7"/>
      <c r="I51" s="7"/>
      <c r="J51" s="7"/>
      <c r="K51" s="7"/>
      <c r="L51" s="6"/>
      <c r="M51" s="7"/>
      <c r="N51" s="7"/>
      <c r="O51" s="7"/>
      <c r="P51" s="7"/>
      <c r="Q51" s="6"/>
      <c r="R51" s="7"/>
      <c r="S51" s="7"/>
      <c r="T51" s="7"/>
      <c r="U51" s="7"/>
      <c r="V51" s="6">
        <v>0</v>
      </c>
      <c r="W51" s="7"/>
      <c r="X51" s="7">
        <v>1000</v>
      </c>
      <c r="Y51" s="7"/>
      <c r="Z51" s="7"/>
      <c r="AA51" s="6">
        <f t="shared" si="5"/>
        <v>1000</v>
      </c>
      <c r="AC51" s="7"/>
      <c r="AD51" s="7"/>
      <c r="AE51" s="7"/>
      <c r="AF51" s="26">
        <v>1000</v>
      </c>
      <c r="AG51" s="7"/>
      <c r="AH51" s="7"/>
      <c r="AI51" s="7"/>
      <c r="AJ51" s="7"/>
      <c r="AK51" s="26">
        <v>1000</v>
      </c>
      <c r="AL51" s="7"/>
      <c r="AM51" s="7"/>
      <c r="AN51" s="7"/>
      <c r="AO51" s="7"/>
      <c r="AP51" s="26">
        <v>1000</v>
      </c>
      <c r="AQ51" s="7"/>
      <c r="AR51" s="7"/>
      <c r="AS51" s="7"/>
      <c r="AT51" s="7"/>
      <c r="AU51" s="26">
        <v>1000</v>
      </c>
      <c r="AV51" s="7"/>
      <c r="AW51" s="7"/>
      <c r="AX51" s="7"/>
      <c r="AY51" s="7"/>
      <c r="AZ51" s="26">
        <v>1000</v>
      </c>
      <c r="BE51" s="10">
        <v>1000</v>
      </c>
      <c r="BJ51" s="10">
        <v>1000</v>
      </c>
    </row>
    <row r="52" spans="1:62" x14ac:dyDescent="0.3">
      <c r="B52" s="1">
        <v>2</v>
      </c>
      <c r="D52" s="16" t="s">
        <v>52</v>
      </c>
      <c r="E52" s="17" t="s">
        <v>70</v>
      </c>
      <c r="G52" s="6"/>
      <c r="H52" s="7"/>
      <c r="I52" s="7"/>
      <c r="J52" s="7"/>
      <c r="K52" s="7"/>
      <c r="L52" s="6"/>
      <c r="M52" s="7"/>
      <c r="N52" s="7"/>
      <c r="O52" s="7"/>
      <c r="P52" s="7"/>
      <c r="Q52" s="6"/>
      <c r="R52" s="7"/>
      <c r="S52" s="7"/>
      <c r="T52" s="7"/>
      <c r="U52" s="7"/>
      <c r="V52" s="6"/>
      <c r="W52" s="7"/>
      <c r="X52" s="7"/>
      <c r="Y52" s="7"/>
      <c r="Z52" s="7"/>
      <c r="AA52" s="6">
        <f t="shared" si="5"/>
        <v>0</v>
      </c>
      <c r="AC52" s="7">
        <v>1000</v>
      </c>
      <c r="AD52" s="7">
        <v>-1000</v>
      </c>
      <c r="AE52" s="7"/>
      <c r="AF52" s="26">
        <v>0</v>
      </c>
      <c r="AG52" s="7"/>
      <c r="AH52" s="7"/>
      <c r="AI52" s="7">
        <v>0</v>
      </c>
      <c r="AJ52" s="7"/>
      <c r="AK52" s="26">
        <v>0</v>
      </c>
      <c r="AL52" s="7"/>
      <c r="AM52" s="7"/>
      <c r="AN52" s="7">
        <v>0</v>
      </c>
      <c r="AO52" s="7"/>
      <c r="AP52" s="26">
        <v>0</v>
      </c>
      <c r="AQ52" s="7"/>
      <c r="AR52" s="7"/>
      <c r="AS52" s="7">
        <v>0</v>
      </c>
      <c r="AT52" s="7"/>
      <c r="AU52" s="26">
        <v>0</v>
      </c>
      <c r="AV52" s="7"/>
      <c r="AW52" s="7"/>
      <c r="AX52" s="7"/>
      <c r="AY52" s="7"/>
      <c r="AZ52" s="26">
        <v>0</v>
      </c>
      <c r="BE52" s="10">
        <v>0</v>
      </c>
      <c r="BJ52" s="10">
        <v>0</v>
      </c>
    </row>
    <row r="53" spans="1:62" x14ac:dyDescent="0.3">
      <c r="D53" s="16"/>
      <c r="E53" s="17"/>
      <c r="G53" s="6"/>
      <c r="H53" s="7"/>
      <c r="I53" s="7"/>
      <c r="J53" s="7"/>
      <c r="K53" s="7"/>
      <c r="L53" s="6"/>
      <c r="M53" s="7"/>
      <c r="N53" s="7"/>
      <c r="O53" s="7"/>
      <c r="P53" s="7"/>
      <c r="Q53" s="6"/>
      <c r="R53" s="7"/>
      <c r="S53" s="7"/>
      <c r="T53" s="7"/>
      <c r="U53" s="7"/>
      <c r="V53" s="6"/>
      <c r="W53" s="7"/>
      <c r="X53" s="7"/>
      <c r="Y53" s="7"/>
      <c r="Z53" s="7"/>
      <c r="AA53" s="6"/>
      <c r="AF53" s="10"/>
      <c r="AK53" s="10"/>
      <c r="AP53" s="10"/>
      <c r="AU53" s="10"/>
      <c r="AZ53" s="10"/>
      <c r="BE53" s="10"/>
      <c r="BJ53" s="10"/>
    </row>
    <row r="54" spans="1:62" s="2" customFormat="1" x14ac:dyDescent="0.3">
      <c r="D54" s="12"/>
      <c r="E54" s="12" t="s">
        <v>24</v>
      </c>
      <c r="G54" s="13">
        <f>SUM(G32:G42)</f>
        <v>33003</v>
      </c>
      <c r="H54" s="6"/>
      <c r="I54" s="13">
        <f>SUM(I32:I42)</f>
        <v>5810</v>
      </c>
      <c r="J54" s="13">
        <f>SUM(J32:J42)</f>
        <v>-3114</v>
      </c>
      <c r="K54" s="6"/>
      <c r="L54" s="13">
        <f>SUM(L32:L42)</f>
        <v>35699.373</v>
      </c>
      <c r="M54" s="6"/>
      <c r="N54" s="13">
        <f>SUM(N32:N42)</f>
        <v>9198.3020000000015</v>
      </c>
      <c r="O54" s="13">
        <f>SUM(O32:O42)</f>
        <v>-2157.1440000000002</v>
      </c>
      <c r="P54" s="6"/>
      <c r="Q54" s="13">
        <f>SUM(Q38:Q50)</f>
        <v>12479.782999999999</v>
      </c>
      <c r="R54" s="6"/>
      <c r="S54" s="13">
        <f>SUM(S38:S50)</f>
        <v>2000.509</v>
      </c>
      <c r="T54" s="13">
        <f>SUM(T38:T50)</f>
        <v>-1485.395</v>
      </c>
      <c r="U54" s="6"/>
      <c r="V54" s="13">
        <f>SUM(V38:V51)</f>
        <v>12994.566339999999</v>
      </c>
      <c r="W54" s="6"/>
      <c r="X54" s="13">
        <f>SUM(X38:X51)</f>
        <v>4295.6458199999997</v>
      </c>
      <c r="Y54" s="13">
        <f>SUM(Y38:Y50)</f>
        <v>-3130.2179999999998</v>
      </c>
      <c r="Z54" s="6"/>
      <c r="AA54" s="13">
        <f>SUM(AA38:AA52)</f>
        <v>14159.994160000002</v>
      </c>
      <c r="AC54" s="13">
        <f>SUM(AC38:AC52)</f>
        <v>8454.366</v>
      </c>
      <c r="AD54" s="13">
        <f>SUM(AD38:AD52)</f>
        <v>-2981.2139999999999</v>
      </c>
      <c r="AF54" s="13">
        <v>19633.14616</v>
      </c>
      <c r="AH54" s="13">
        <v>567.47</v>
      </c>
      <c r="AI54" s="13">
        <v>-1856.4390000000003</v>
      </c>
      <c r="AK54" s="13">
        <v>18344.177159999999</v>
      </c>
      <c r="AM54" s="13">
        <v>350</v>
      </c>
      <c r="AN54" s="13">
        <v>-1517.2670000000001</v>
      </c>
      <c r="AP54" s="13">
        <v>17176.910159999999</v>
      </c>
      <c r="AR54" s="13">
        <v>350</v>
      </c>
      <c r="AS54" s="13">
        <v>-214</v>
      </c>
      <c r="AU54" s="13">
        <v>17312.910159999999</v>
      </c>
      <c r="AW54" s="13">
        <v>350</v>
      </c>
      <c r="AX54" s="13">
        <v>-1359.1446000000001</v>
      </c>
      <c r="AZ54" s="13">
        <v>16303.76556</v>
      </c>
      <c r="BB54" s="13">
        <v>350</v>
      </c>
      <c r="BC54" s="13">
        <v>-2797.7449999999999</v>
      </c>
      <c r="BE54" s="13">
        <v>13856.020560000001</v>
      </c>
      <c r="BG54" s="13">
        <v>350</v>
      </c>
      <c r="BH54" s="13">
        <v>-1237.3340000000001</v>
      </c>
      <c r="BJ54" s="13">
        <v>12968.686560000002</v>
      </c>
    </row>
    <row r="55" spans="1:62" x14ac:dyDescent="0.3">
      <c r="D55" s="14"/>
      <c r="G55" s="6"/>
      <c r="H55" s="7"/>
      <c r="I55" s="7"/>
      <c r="J55" s="7"/>
      <c r="K55" s="7"/>
      <c r="L55" s="6"/>
      <c r="M55" s="7"/>
      <c r="N55" s="7"/>
      <c r="O55" s="7"/>
      <c r="P55" s="7"/>
      <c r="Q55" s="6"/>
      <c r="R55" s="7"/>
      <c r="S55" s="7"/>
      <c r="T55" s="7"/>
      <c r="U55" s="7"/>
      <c r="V55" s="6"/>
      <c r="W55" s="7"/>
      <c r="X55" s="7"/>
      <c r="Y55" s="7"/>
      <c r="Z55" s="7"/>
      <c r="AA55" s="8"/>
    </row>
    <row r="56" spans="1:62" s="2" customFormat="1" x14ac:dyDescent="0.3">
      <c r="D56" s="12"/>
      <c r="E56" s="12" t="s">
        <v>71</v>
      </c>
      <c r="G56" s="13">
        <f>G54+G34+G11</f>
        <v>57015</v>
      </c>
      <c r="H56" s="6"/>
      <c r="I56" s="13">
        <f>I54+I34+I11</f>
        <v>9346</v>
      </c>
      <c r="J56" s="13">
        <f>J54+J34+J11</f>
        <v>-5931</v>
      </c>
      <c r="K56" s="6"/>
      <c r="L56" s="13">
        <f>L54+L34+L11</f>
        <v>60430.949000000001</v>
      </c>
      <c r="M56" s="6"/>
      <c r="N56" s="13">
        <f>N54+N34+N11</f>
        <v>14137.689000000002</v>
      </c>
      <c r="O56" s="13">
        <f>O54+O34+O11</f>
        <v>-3727.8300000000004</v>
      </c>
      <c r="P56" s="6"/>
      <c r="Q56" s="13">
        <f>Q54+Q34+Q11</f>
        <v>40460.675999999992</v>
      </c>
      <c r="R56" s="6"/>
      <c r="S56" s="13">
        <f>S54+S34+S11</f>
        <v>14352.760770000001</v>
      </c>
      <c r="T56" s="13">
        <f>T54+T34+T11</f>
        <v>-14542.839</v>
      </c>
      <c r="U56" s="6"/>
      <c r="V56" s="13">
        <f>V54+V34+V11</f>
        <v>40270.520239999998</v>
      </c>
      <c r="W56" s="6"/>
      <c r="X56" s="13">
        <f>X54+X34+X11</f>
        <v>12942.39062</v>
      </c>
      <c r="Y56" s="13" t="e">
        <f>Y54+Y34+Y11</f>
        <v>#VALUE!</v>
      </c>
      <c r="Z56" s="6"/>
      <c r="AA56" s="13" t="e">
        <f>AA54+AA34+AA11</f>
        <v>#VALUE!</v>
      </c>
      <c r="AC56" s="13">
        <f>AC54+AC34+AC11</f>
        <v>19229.744999999999</v>
      </c>
      <c r="AD56" s="13" t="e">
        <f>AD54+AD34+AD11</f>
        <v>#VALUE!</v>
      </c>
      <c r="AF56" s="13">
        <v>39729.479829999997</v>
      </c>
      <c r="AH56" s="13">
        <v>19618.86</v>
      </c>
      <c r="AI56" s="13">
        <v>-30160.973440000002</v>
      </c>
      <c r="AK56" s="13">
        <v>29187.366390000003</v>
      </c>
      <c r="AM56" s="13">
        <v>12506.056</v>
      </c>
      <c r="AN56" s="13">
        <v>-19461.491999999998</v>
      </c>
      <c r="AP56" s="13">
        <v>22231.930390000009</v>
      </c>
      <c r="AR56" s="13">
        <v>28884.076999999997</v>
      </c>
      <c r="AS56" s="13">
        <v>-28748.453000000001</v>
      </c>
      <c r="AU56" s="13">
        <v>22367.554389999987</v>
      </c>
      <c r="AW56" s="13">
        <v>26901.0226</v>
      </c>
      <c r="AX56" s="13">
        <v>-27909.673200000001</v>
      </c>
      <c r="AZ56" s="13">
        <v>21358.903790000004</v>
      </c>
      <c r="BB56" s="13">
        <v>8524.1229999999996</v>
      </c>
      <c r="BC56" s="13">
        <v>-10971.536</v>
      </c>
      <c r="BE56" s="13">
        <v>18911.49079</v>
      </c>
      <c r="BG56" s="13">
        <v>8718.2019999999993</v>
      </c>
      <c r="BH56" s="13">
        <v>-9605.0030000000006</v>
      </c>
      <c r="BJ56" s="13">
        <v>18024.68979</v>
      </c>
    </row>
    <row r="57" spans="1:62" x14ac:dyDescent="0.3">
      <c r="D57" s="14"/>
      <c r="G57" s="6"/>
      <c r="H57" s="7"/>
      <c r="I57" s="7"/>
      <c r="J57" s="7"/>
      <c r="K57" s="7"/>
      <c r="L57" s="6"/>
      <c r="M57" s="7"/>
      <c r="N57" s="7"/>
      <c r="O57" s="7"/>
      <c r="P57" s="7"/>
      <c r="Q57" s="6"/>
      <c r="R57" s="7"/>
      <c r="S57" s="7"/>
      <c r="T57" s="7"/>
      <c r="U57" s="7"/>
      <c r="V57" s="6"/>
      <c r="W57" s="7"/>
      <c r="X57" s="7"/>
      <c r="Y57" s="7"/>
      <c r="Z57" s="7"/>
      <c r="AA57" s="8"/>
    </row>
    <row r="58" spans="1:62" x14ac:dyDescent="0.3">
      <c r="D58" s="14"/>
      <c r="E58" s="5" t="s">
        <v>72</v>
      </c>
      <c r="G58" s="6"/>
      <c r="H58" s="7"/>
      <c r="I58" s="7"/>
      <c r="J58" s="7"/>
      <c r="K58" s="7"/>
      <c r="L58" s="6"/>
      <c r="M58" s="7"/>
      <c r="N58" s="7"/>
      <c r="O58" s="7"/>
      <c r="P58" s="7"/>
      <c r="Q58" s="6"/>
      <c r="R58" s="7"/>
      <c r="S58" s="7"/>
      <c r="T58" s="7"/>
      <c r="U58" s="7"/>
      <c r="V58" s="6"/>
      <c r="W58" s="7"/>
      <c r="X58" s="7"/>
      <c r="Y58" s="7"/>
      <c r="Z58" s="7"/>
      <c r="AA58" s="8"/>
    </row>
    <row r="59" spans="1:62" x14ac:dyDescent="0.3">
      <c r="D59" s="14"/>
      <c r="G59" s="6"/>
      <c r="H59" s="7"/>
      <c r="I59" s="7"/>
      <c r="J59" s="7"/>
      <c r="K59" s="7"/>
      <c r="L59" s="6"/>
      <c r="M59" s="7"/>
      <c r="N59" s="7"/>
      <c r="O59" s="7"/>
      <c r="P59" s="7"/>
      <c r="Q59" s="6"/>
      <c r="R59" s="7"/>
      <c r="S59" s="7"/>
      <c r="T59" s="7"/>
      <c r="U59" s="7"/>
      <c r="V59" s="6"/>
      <c r="W59" s="7"/>
      <c r="X59" s="7"/>
      <c r="Y59" s="7"/>
      <c r="Z59" s="7"/>
      <c r="AA59" s="8"/>
    </row>
    <row r="60" spans="1:62" x14ac:dyDescent="0.3">
      <c r="C60" s="31" t="s">
        <v>21</v>
      </c>
      <c r="D60" s="31"/>
      <c r="E60" s="2" t="s">
        <v>26</v>
      </c>
      <c r="G60" s="8"/>
      <c r="H60" s="19"/>
      <c r="I60" s="19"/>
      <c r="J60" s="19"/>
      <c r="K60" s="19"/>
      <c r="L60" s="8"/>
      <c r="M60" s="19"/>
      <c r="N60" s="19"/>
      <c r="O60" s="19"/>
      <c r="P60" s="19"/>
      <c r="Q60" s="8"/>
      <c r="R60" s="19"/>
      <c r="S60" s="19"/>
      <c r="T60" s="19"/>
      <c r="U60" s="19"/>
      <c r="V60" s="8"/>
      <c r="W60" s="19"/>
      <c r="X60" s="19"/>
      <c r="Y60" s="19"/>
      <c r="Z60" s="19"/>
      <c r="AA60" s="8"/>
    </row>
    <row r="61" spans="1:62" x14ac:dyDescent="0.3">
      <c r="A61" s="1">
        <v>10</v>
      </c>
      <c r="B61" s="1">
        <v>1</v>
      </c>
      <c r="C61" s="29">
        <v>1</v>
      </c>
      <c r="D61" s="29"/>
      <c r="E61" s="1" t="s">
        <v>29</v>
      </c>
      <c r="G61" s="6">
        <v>0</v>
      </c>
      <c r="H61" s="19"/>
      <c r="I61" s="15">
        <v>529</v>
      </c>
      <c r="J61" s="15">
        <v>-529</v>
      </c>
      <c r="K61" s="19"/>
      <c r="L61" s="6">
        <f>G61+I61+J61</f>
        <v>0</v>
      </c>
      <c r="M61" s="19"/>
      <c r="N61" s="15">
        <v>449</v>
      </c>
      <c r="O61" s="15">
        <v>-449</v>
      </c>
      <c r="P61" s="19"/>
      <c r="Q61" s="6">
        <f>L61+N61+O61</f>
        <v>0</v>
      </c>
      <c r="R61" s="19"/>
      <c r="S61" s="15">
        <v>449</v>
      </c>
      <c r="T61" s="15">
        <v>-449</v>
      </c>
      <c r="U61" s="19"/>
      <c r="V61" s="6">
        <f>Q61+S61+T61</f>
        <v>0</v>
      </c>
      <c r="W61" s="19"/>
      <c r="X61" s="15">
        <v>459.00400000000002</v>
      </c>
      <c r="Y61" s="15">
        <f>X61*-1</f>
        <v>-459.00400000000002</v>
      </c>
      <c r="Z61" s="19"/>
      <c r="AA61" s="6">
        <f>V61+X61+Y61</f>
        <v>0</v>
      </c>
      <c r="AC61" s="25">
        <v>120.378</v>
      </c>
      <c r="AD61" s="15">
        <f>AC61*-1</f>
        <v>-120.378</v>
      </c>
      <c r="AF61" s="10">
        <v>0</v>
      </c>
      <c r="AH61" s="25">
        <v>120.378</v>
      </c>
      <c r="AI61" s="15">
        <v>-120.378</v>
      </c>
      <c r="AK61" s="10">
        <v>0</v>
      </c>
      <c r="AM61" s="25">
        <v>120.378</v>
      </c>
      <c r="AN61" s="15">
        <v>-120.378</v>
      </c>
      <c r="AP61" s="10">
        <v>0</v>
      </c>
      <c r="AR61" s="25">
        <v>120.378</v>
      </c>
      <c r="AS61" s="15">
        <v>-120.378</v>
      </c>
      <c r="AU61" s="10">
        <v>0</v>
      </c>
      <c r="AW61" s="25">
        <v>120.378</v>
      </c>
      <c r="AX61" s="15">
        <v>-120.378</v>
      </c>
      <c r="AZ61" s="10">
        <v>0</v>
      </c>
      <c r="BB61" s="25">
        <v>120.378</v>
      </c>
      <c r="BC61" s="15">
        <v>-120.378</v>
      </c>
      <c r="BE61" s="10">
        <v>0</v>
      </c>
      <c r="BG61" s="25">
        <v>120.378</v>
      </c>
      <c r="BH61" s="15">
        <v>-120.378</v>
      </c>
      <c r="BJ61" s="10">
        <v>0</v>
      </c>
    </row>
    <row r="62" spans="1:62" x14ac:dyDescent="0.3">
      <c r="D62" s="12"/>
      <c r="E62" s="2"/>
      <c r="G62" s="6"/>
      <c r="H62" s="19"/>
      <c r="I62" s="19"/>
      <c r="J62" s="19"/>
      <c r="K62" s="19"/>
      <c r="L62" s="6"/>
      <c r="M62" s="19"/>
      <c r="N62" s="19"/>
      <c r="O62" s="19"/>
      <c r="P62" s="19"/>
      <c r="Q62" s="6"/>
      <c r="R62" s="19"/>
      <c r="S62" s="19"/>
      <c r="T62" s="19"/>
      <c r="U62" s="19"/>
      <c r="V62" s="6"/>
      <c r="W62" s="19"/>
      <c r="X62" s="19"/>
      <c r="Y62" s="19"/>
      <c r="Z62" s="19"/>
      <c r="AA62" s="6"/>
    </row>
    <row r="63" spans="1:62" ht="15" customHeight="1" x14ac:dyDescent="0.25">
      <c r="A63" s="1">
        <v>10</v>
      </c>
      <c r="C63" s="30">
        <v>2</v>
      </c>
      <c r="D63" s="30"/>
      <c r="E63" s="9" t="s">
        <v>31</v>
      </c>
      <c r="F63" s="9"/>
      <c r="G63" s="10">
        <v>1626</v>
      </c>
      <c r="H63" s="9"/>
      <c r="I63" s="9">
        <v>0</v>
      </c>
      <c r="J63" s="11">
        <v>0</v>
      </c>
      <c r="K63" s="9"/>
      <c r="L63" s="10">
        <f>G63+I63+J63</f>
        <v>1626</v>
      </c>
      <c r="M63" s="9"/>
      <c r="N63" s="15">
        <v>108.82599999999999</v>
      </c>
      <c r="O63" s="11">
        <v>0</v>
      </c>
      <c r="P63" s="9"/>
      <c r="Q63" s="10">
        <v>1700</v>
      </c>
      <c r="R63" s="9"/>
      <c r="S63" s="15">
        <f>626.152</f>
        <v>626.15200000000004</v>
      </c>
      <c r="T63" s="11"/>
      <c r="U63" s="9"/>
      <c r="V63" s="10">
        <v>2326.5965900000001</v>
      </c>
      <c r="W63" s="9"/>
      <c r="X63" s="9">
        <v>171.20500000000001</v>
      </c>
      <c r="Y63" s="11"/>
      <c r="Z63" s="9"/>
      <c r="AA63" s="10">
        <f>V63+X63+Y63</f>
        <v>2497.80159</v>
      </c>
      <c r="AB63" s="9"/>
      <c r="AC63" s="9">
        <v>0</v>
      </c>
      <c r="AD63" s="11">
        <v>0</v>
      </c>
      <c r="AF63" s="10">
        <v>2497.80159</v>
      </c>
      <c r="AG63" s="9"/>
      <c r="AH63" s="9">
        <v>0</v>
      </c>
      <c r="AI63" s="11">
        <v>-2498</v>
      </c>
      <c r="AK63" s="10">
        <v>1.5900000000328984E-3</v>
      </c>
      <c r="AM63" s="9">
        <v>210</v>
      </c>
      <c r="AN63" s="11">
        <v>-210</v>
      </c>
      <c r="AP63" s="10">
        <v>1.5900000000215186E-3</v>
      </c>
      <c r="AR63" s="27">
        <v>0.1</v>
      </c>
      <c r="AS63" s="11">
        <v>0</v>
      </c>
      <c r="AU63" s="10">
        <v>0.10159000000002152</v>
      </c>
      <c r="AW63" s="9">
        <v>0</v>
      </c>
      <c r="AX63" s="11">
        <v>0</v>
      </c>
      <c r="AZ63" s="10">
        <v>0.10159000000002152</v>
      </c>
      <c r="BB63" s="9">
        <v>0</v>
      </c>
      <c r="BC63" s="11">
        <v>0</v>
      </c>
      <c r="BE63" s="10">
        <v>0.10159000000002152</v>
      </c>
      <c r="BG63" s="9">
        <v>0</v>
      </c>
      <c r="BH63" s="11">
        <v>0</v>
      </c>
      <c r="BJ63" s="10">
        <v>0.10159000000002152</v>
      </c>
    </row>
    <row r="64" spans="1:62" x14ac:dyDescent="0.3">
      <c r="D64" s="14"/>
      <c r="E64" s="20"/>
    </row>
    <row r="65" spans="4:62" s="2" customFormat="1" x14ac:dyDescent="0.3">
      <c r="D65" s="12"/>
      <c r="E65" s="12" t="s">
        <v>73</v>
      </c>
      <c r="G65" s="13">
        <f>SUM(G61:G63)</f>
        <v>1626</v>
      </c>
      <c r="H65" s="6"/>
      <c r="I65" s="13">
        <f>SUM(I61:I63)</f>
        <v>529</v>
      </c>
      <c r="J65" s="13">
        <f>SUM(J61:J63)</f>
        <v>-529</v>
      </c>
      <c r="K65" s="6"/>
      <c r="L65" s="13">
        <f>SUM(L61:L63)</f>
        <v>1626</v>
      </c>
      <c r="M65" s="6"/>
      <c r="N65" s="13">
        <f>SUM(N61:N63)</f>
        <v>557.82600000000002</v>
      </c>
      <c r="O65" s="13">
        <f>SUM(O61:O63)</f>
        <v>-449</v>
      </c>
      <c r="P65" s="6"/>
      <c r="Q65" s="13">
        <f>SUM(Q61:Q63)</f>
        <v>1700</v>
      </c>
      <c r="R65" s="6"/>
      <c r="S65" s="13">
        <f>SUM(S61:S63)</f>
        <v>1075.152</v>
      </c>
      <c r="T65" s="13">
        <f>SUM(T61:T63)</f>
        <v>-449</v>
      </c>
      <c r="U65" s="6"/>
      <c r="V65" s="13">
        <f>SUM(V61:V63)</f>
        <v>2326.5965900000001</v>
      </c>
      <c r="W65" s="6"/>
      <c r="X65" s="13">
        <f>SUM(X61:X63)</f>
        <v>630.20900000000006</v>
      </c>
      <c r="Y65" s="13">
        <f>SUM(Y61:Y63)</f>
        <v>-459.00400000000002</v>
      </c>
      <c r="Z65" s="6"/>
      <c r="AA65" s="13">
        <f>SUM(AA61:AA63)</f>
        <v>2497.80159</v>
      </c>
      <c r="AC65" s="13">
        <f>SUM(AC61:AC63)</f>
        <v>120.378</v>
      </c>
      <c r="AD65" s="13">
        <f>SUM(AD61:AD63)</f>
        <v>-120.378</v>
      </c>
      <c r="AF65" s="13">
        <v>2497.80159</v>
      </c>
      <c r="AH65" s="13">
        <v>120.378</v>
      </c>
      <c r="AI65" s="13">
        <v>-2618.3780000000002</v>
      </c>
      <c r="AK65" s="13">
        <v>1.5900000000328984E-3</v>
      </c>
      <c r="AM65" s="13">
        <v>330.37799999999999</v>
      </c>
      <c r="AN65" s="13">
        <v>-330.37799999999999</v>
      </c>
      <c r="AP65" s="13">
        <v>1.5900000000215186E-3</v>
      </c>
      <c r="AR65" s="13">
        <v>120.47799999999999</v>
      </c>
      <c r="AS65" s="13">
        <v>-120.378</v>
      </c>
      <c r="AU65" s="13">
        <v>0.10159000000002152</v>
      </c>
      <c r="AW65" s="13">
        <v>120.378</v>
      </c>
      <c r="AX65" s="13">
        <v>-120.378</v>
      </c>
      <c r="AZ65" s="13">
        <v>0.10159000000002152</v>
      </c>
      <c r="BB65" s="13">
        <v>120.378</v>
      </c>
      <c r="BC65" s="13">
        <v>-120.378</v>
      </c>
      <c r="BE65" s="13">
        <v>0.10159000000002152</v>
      </c>
      <c r="BG65" s="13">
        <v>120.378</v>
      </c>
      <c r="BH65" s="13">
        <v>-120.378</v>
      </c>
      <c r="BJ65" s="13">
        <v>0.10159000000002152</v>
      </c>
    </row>
    <row r="66" spans="4:62" x14ac:dyDescent="0.3">
      <c r="D66" s="14"/>
      <c r="E66" s="20"/>
      <c r="G66" s="8"/>
      <c r="H66" s="19"/>
      <c r="I66" s="19"/>
      <c r="J66" s="19"/>
      <c r="K66" s="19"/>
      <c r="L66" s="8"/>
      <c r="M66" s="19"/>
      <c r="N66" s="19"/>
      <c r="O66" s="19"/>
      <c r="P66" s="19"/>
      <c r="Q66" s="8"/>
      <c r="R66" s="19"/>
      <c r="S66" s="19"/>
      <c r="T66" s="19"/>
      <c r="U66" s="19"/>
      <c r="V66" s="8"/>
      <c r="W66" s="19"/>
      <c r="X66" s="19"/>
      <c r="Y66" s="19"/>
      <c r="Z66" s="19"/>
      <c r="AA66" s="8"/>
    </row>
    <row r="67" spans="4:62" s="2" customFormat="1" ht="16.2" thickBot="1" x14ac:dyDescent="0.35">
      <c r="D67" s="12"/>
      <c r="E67" s="12" t="s">
        <v>74</v>
      </c>
      <c r="G67" s="28">
        <f>G56+G65</f>
        <v>58641</v>
      </c>
      <c r="H67" s="6"/>
      <c r="I67" s="28">
        <f>I56+I65</f>
        <v>9875</v>
      </c>
      <c r="J67" s="28">
        <f>J56+J65</f>
        <v>-6460</v>
      </c>
      <c r="K67" s="6"/>
      <c r="L67" s="28">
        <f>L56+L65</f>
        <v>62056.949000000001</v>
      </c>
      <c r="M67" s="6"/>
      <c r="N67" s="28">
        <f>N56+N65</f>
        <v>14695.515000000003</v>
      </c>
      <c r="O67" s="28">
        <f>O56+O65</f>
        <v>-4176.83</v>
      </c>
      <c r="P67" s="6"/>
      <c r="Q67" s="28">
        <f>Q56+Q65</f>
        <v>42160.675999999992</v>
      </c>
      <c r="R67" s="6"/>
      <c r="S67" s="28">
        <f>S56+S65</f>
        <v>15427.912770000001</v>
      </c>
      <c r="T67" s="28">
        <f>T56+T65</f>
        <v>-14991.839</v>
      </c>
      <c r="U67" s="6"/>
      <c r="V67" s="28">
        <f>V56+V65</f>
        <v>42597.116829999999</v>
      </c>
      <c r="W67" s="6"/>
      <c r="X67" s="28">
        <f>X56+X65</f>
        <v>13572.599620000001</v>
      </c>
      <c r="Y67" s="28" t="e">
        <f>Y56+Y65</f>
        <v>#VALUE!</v>
      </c>
      <c r="Z67" s="6"/>
      <c r="AA67" s="28" t="e">
        <f>AA56+AA65</f>
        <v>#VALUE!</v>
      </c>
      <c r="AC67" s="28">
        <f>AC56+AC65</f>
        <v>19350.123</v>
      </c>
      <c r="AD67" s="28" t="e">
        <f>AD56+AD65</f>
        <v>#VALUE!</v>
      </c>
      <c r="AF67" s="28">
        <v>42227.281419999999</v>
      </c>
      <c r="AH67" s="28">
        <v>19739.238000000001</v>
      </c>
      <c r="AI67" s="28">
        <v>-32779.351439999999</v>
      </c>
      <c r="AK67" s="28">
        <v>29187.367980000003</v>
      </c>
      <c r="AM67" s="28">
        <v>12836.434000000001</v>
      </c>
      <c r="AN67" s="28">
        <v>-19791.87</v>
      </c>
      <c r="AP67" s="28">
        <v>22231.931980000008</v>
      </c>
      <c r="AR67" s="28">
        <v>29004.554999999997</v>
      </c>
      <c r="AS67" s="28">
        <v>-28868.831000000002</v>
      </c>
      <c r="AU67" s="28">
        <v>22367.655979999985</v>
      </c>
      <c r="AW67" s="28">
        <v>27021.400600000001</v>
      </c>
      <c r="AX67" s="28">
        <v>-28030.051200000002</v>
      </c>
      <c r="AZ67" s="28">
        <v>21359.005380000002</v>
      </c>
      <c r="BB67" s="28">
        <v>8644.5010000000002</v>
      </c>
      <c r="BC67" s="28">
        <v>-11091.914000000001</v>
      </c>
      <c r="BE67" s="28">
        <v>18911.592379999998</v>
      </c>
      <c r="BG67" s="28">
        <v>8838.58</v>
      </c>
      <c r="BH67" s="28">
        <v>-9725.3810000000012</v>
      </c>
      <c r="BJ67" s="28">
        <v>18024.791379999999</v>
      </c>
    </row>
    <row r="68" spans="4:62" ht="16.2" thickTop="1" x14ac:dyDescent="0.3"/>
    <row r="69" spans="4:62" x14ac:dyDescent="0.3">
      <c r="AF69" s="19"/>
      <c r="AK69" s="21"/>
      <c r="AP69" s="21"/>
      <c r="AU69" s="21"/>
    </row>
  </sheetData>
  <autoFilter ref="A7:AU67" xr:uid="{00000000-0009-0000-0000-000015000000}"/>
  <mergeCells count="16">
    <mergeCell ref="C1:BJ1"/>
    <mergeCell ref="C2:BJ2"/>
    <mergeCell ref="C3:BJ3"/>
    <mergeCell ref="C40:D40"/>
    <mergeCell ref="C42:D42"/>
    <mergeCell ref="C44:D44"/>
    <mergeCell ref="C60:D60"/>
    <mergeCell ref="C61:D61"/>
    <mergeCell ref="C63:D63"/>
    <mergeCell ref="C14:D14"/>
    <mergeCell ref="C32:D32"/>
    <mergeCell ref="C36:D36"/>
    <mergeCell ref="C38:D38"/>
    <mergeCell ref="C9:D9"/>
    <mergeCell ref="C10:D10"/>
    <mergeCell ref="C13:D13"/>
  </mergeCells>
  <printOptions horizontalCentered="1"/>
  <pageMargins left="0.19685039370078741" right="0.19685039370078741" top="0.39370078740157483" bottom="0.39370078740157483" header="0.19685039370078741" footer="0.19685039370078741"/>
  <pageSetup paperSize="8" scale="62" orientation="landscape" r:id="rId1"/>
  <headerFooter>
    <oddHeader>&amp;R&amp;A</oddHeader>
    <oddFooter>&amp;L&amp;F&amp;R08-12-21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</vt:lpstr>
      <vt:lpstr>'Appendix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Garwood Darren</dc:creator>
  <cp:lastModifiedBy>Garwood Darren</cp:lastModifiedBy>
  <cp:lastPrinted>2021-11-29T13:29:32Z</cp:lastPrinted>
  <dcterms:created xsi:type="dcterms:W3CDTF">2021-11-24T10:25:26Z</dcterms:created>
  <dcterms:modified xsi:type="dcterms:W3CDTF">2021-11-30T09:00:51Z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2021-11-24T10:25:33Z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c4f67663-c890-4f0d-a04a-b4ba87829bdf</vt:lpwstr>
  </property>
  <property fmtid="{D5CDD505-2E9C-101B-9397-08002B2CF9AE}" pid="8" name="MSIP_Label_f2acd28b-79a3-4a0f-b0ff-4b75658b1549_ContentBits">
    <vt:lpwstr>0</vt:lpwstr>
  </property>
</Properties>
</file>